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1\GERENCIAL No. 277\"/>
    </mc:Choice>
  </mc:AlternateContent>
  <xr:revisionPtr revIDLastSave="0" documentId="13_ncr:1_{B832C20D-72B9-47FD-B5D3-F63060424D91}" xr6:coauthVersionLast="46" xr6:coauthVersionMax="46" xr10:uidLastSave="{00000000-0000-0000-0000-000000000000}"/>
  <bookViews>
    <workbookView xWindow="6855" yWindow="1365" windowWidth="17415" windowHeight="13080" tabRatio="842" xr2:uid="{00000000-000D-0000-FFFF-FFFF00000000}"/>
  </bookViews>
  <sheets>
    <sheet name="Formato" sheetId="316" r:id="rId1"/>
    <sheet name="Predial" sheetId="1054" r:id="rId2"/>
    <sheet name="FINANCIERO" sheetId="1057" r:id="rId3"/>
    <sheet name="Registro fotográfico social" sheetId="1056" r:id="rId4"/>
    <sheet name="Registro fotográfico redes" sheetId="966" r:id="rId5"/>
    <sheet name="Registro fotográfico técnico" sheetId="1051" r:id="rId6"/>
    <sheet name="Registro fotográfico túnel" sheetId="1053" r:id="rId7"/>
    <sheet name="Registro fotográfico puentes" sheetId="1052" r:id="rId8"/>
    <sheet name="Registro fotográfico OyM" sheetId="1055" r:id="rId9"/>
    <sheet name="Registro fotográfico ambiental" sheetId="105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0" localSheetId="9">#REF!</definedName>
    <definedName name="\0" localSheetId="8">#REF!</definedName>
    <definedName name="\0" localSheetId="7">#REF!</definedName>
    <definedName name="\0" localSheetId="5">#REF!</definedName>
    <definedName name="\0" localSheetId="6">#REF!</definedName>
    <definedName name="\0">#REF!</definedName>
    <definedName name="\d" localSheetId="8">#REF!</definedName>
    <definedName name="\d" localSheetId="5">#REF!</definedName>
    <definedName name="\d" localSheetId="6">#REF!</definedName>
    <definedName name="\d">#REF!</definedName>
    <definedName name="\g" localSheetId="8">#REF!</definedName>
    <definedName name="\g" localSheetId="5">#REF!</definedName>
    <definedName name="\g" localSheetId="6">#REF!</definedName>
    <definedName name="\g">#REF!</definedName>
    <definedName name="\m" localSheetId="5">#REF!</definedName>
    <definedName name="\m">#REF!</definedName>
    <definedName name="\n" localSheetId="5">#REF!</definedName>
    <definedName name="\n">#REF!</definedName>
    <definedName name="\p" localSheetId="5">#REF!</definedName>
    <definedName name="\p">#REF!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8">[1]DATOS!$I:$I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8">[1]DATOS!$M:$M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8">[1]DATOS!$G:$G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8">[1]DATOS!$V:$V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8">[1]DATOS!$H:$H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8">[1]DATOS!$K:$K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8">[1]DATOS!$L:$L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8">[1]DATOS!$O:$O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8">[1]DATOS!$P:$P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8">[1]DATOS!$R:$R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8">[1]DATOS!$S:$S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8">[1]DATOS!$U:$U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8">[1]DATOS!$I:$I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8">[1]DATOS!$M:$M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8">[1]DATOS!$G:$G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8">[1]DATOS!$V:$V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8">[1]DATOS!$H:$H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8">[1]DATOS!$K:$K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8">[1]DATOS!$L:$L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8">[1]DATOS!$O:$O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8">[1]DATOS!$P:$P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8">[1]DATOS!$R:$R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8">[1]DATOS!$S:$S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8">[1]DATOS!$U:$U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8">[1]DATOS!$I:$I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8">[1]DATOS!$M:$M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8">[1]DATOS!$G:$G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8">[1]DATOS!$V:$V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8">[1]DATOS!$H:$H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8">[1]DATOS!$K:$K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8">[1]DATOS!$L:$L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8">[1]DATOS!$O:$O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8">[1]DATOS!$P:$P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8">[1]DATOS!$R:$R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8">[1]DATOS!$S:$S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8">[1]DATOS!$U:$U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8">[1]DATOS!$I:$I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8">[1]DATOS!$M:$M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8">[1]DATOS!$G:$G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8">[1]DATOS!$V:$V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8">[1]DATOS!$H:$H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8">[1]DATOS!$K:$K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8">[1]DATOS!$L:$L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8">[1]DATOS!$O:$O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8">[1]DATOS!$P:$P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8">[1]DATOS!$R:$R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8">[1]DATOS!$S:$S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8">[1]DATOS!$U:$U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8">[1]DATOS!$I:$I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8">[1]DATOS!$M:$M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8">[1]DATOS!$G:$G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8">[1]DATOS!$V:$V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8">[1]DATOS!$H:$H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8">[1]DATOS!$K:$K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8">[1]DATOS!$L:$L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8">[1]DATOS!$O:$O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8">[1]DATOS!$P:$P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8">[1]DATOS!$R:$R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8">[1]DATOS!$S:$S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8">[1]DATOS!$U:$U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8">[1]DATOS!$I:$I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8">[1]DATOS!$M:$M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8">[1]DATOS!$G:$G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8">[1]DATOS!$V:$V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8">[1]DATOS!$H:$H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8">[1]DATOS!$K:$K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8">[1]DATOS!$L:$L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8">[1]DATOS!$O:$O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8">[1]DATOS!$P:$P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8">[1]DATOS!$R:$R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8">[1]DATOS!$S:$S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8">[1]DATOS!$U:$U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8">[1]DATOS!$I:$I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8">[1]DATOS!$M:$M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8">[1]DATOS!$G:$G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8">[1]DATOS!$V:$V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8">[1]DATOS!$H:$H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8">[1]DATOS!$K:$K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8">[1]DATOS!$L:$L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8">[1]DATOS!$O:$O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8">[1]DATOS!$P:$P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8">[1]DATOS!$R:$R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8">[1]DATOS!$S:$S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8">[1]DATOS!$U:$U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8">[1]DATOS!$I:$I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8">[1]DATOS!$M:$M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8">[1]DATOS!$G:$G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8">[1]DATOS!$V:$V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8">[1]DATOS!$H:$H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8">[1]DATOS!$K:$K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8">[1]DATOS!$L:$L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8">[1]DATOS!$O:$O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8">[1]DATOS!$P:$P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8">[1]DATOS!$R:$R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8">[1]DATOS!$S:$S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8">[1]DATOS!$U:$U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8">[1]DATOS!$I:$I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8">[1]DATOS!$M:$M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8">[1]DATOS!$G:$G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8">[1]DATOS!$V:$V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8">[1]DATOS!$H:$H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8">[1]DATOS!$K:$K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8">[1]DATOS!$L:$L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8">[1]DATOS!$O:$O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8">[1]DATOS!$P:$P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8">[1]DATOS!$R:$R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8">[1]DATOS!$S:$S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8">[1]DATOS!$U:$U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8">[1]DATOS!$I:$I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8">[1]DATOS!$M:$M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8">[1]DATOS!$G:$G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8">[1]DATOS!$V:$V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8">[1]DATOS!$H:$H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8">[1]DATOS!$K:$K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8">[1]DATOS!$L:$L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8">[1]DATOS!$O:$O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8">[1]DATOS!$P:$P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8">[1]DATOS!$R:$R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8">[1]DATOS!$S:$S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8">[1]DATOS!$U:$U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8">#REF!</definedName>
    <definedName name="_____________K1">#REF!</definedName>
    <definedName name="_____________L1" localSheetId="8">#REF!</definedName>
    <definedName name="_____________L1">#REF!</definedName>
    <definedName name="_____________L2" localSheetId="8">#REF!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8">#REF!</definedName>
    <definedName name="____________K1">#REF!</definedName>
    <definedName name="____________L1" localSheetId="8">#REF!</definedName>
    <definedName name="____________L1">#REF!</definedName>
    <definedName name="____________L2" localSheetId="8">#REF!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8">#REF!</definedName>
    <definedName name="___________a03">#REF!</definedName>
    <definedName name="___________A1" localSheetId="8">#REF!</definedName>
    <definedName name="___________A1">#REF!</definedName>
    <definedName name="___________A25" localSheetId="8">#REF!</definedName>
    <definedName name="___________A25">#REF!</definedName>
    <definedName name="___________CD1">#REF!</definedName>
    <definedName name="___________ddd1">#REF!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8">#REF!</definedName>
    <definedName name="___________JJ1">#REF!</definedName>
    <definedName name="___________K1" localSheetId="8">#REF!</definedName>
    <definedName name="___________K1">#REF!</definedName>
    <definedName name="___________L1" localSheetId="8">#REF!</definedName>
    <definedName name="___________L1">#REF!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8">#REF!</definedName>
    <definedName name="__________K1">#REF!</definedName>
    <definedName name="__________L1" localSheetId="8">#REF!</definedName>
    <definedName name="__________L1">#REF!</definedName>
    <definedName name="__________L2" localSheetId="8">#REF!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8">#REF!</definedName>
    <definedName name="_________a03">#REF!</definedName>
    <definedName name="_________A1" localSheetId="8">#REF!</definedName>
    <definedName name="_________A1">#REF!</definedName>
    <definedName name="_________A25" localSheetId="8">#REF!</definedName>
    <definedName name="_________A25">#REF!</definedName>
    <definedName name="_________CD1">#REF!</definedName>
    <definedName name="_________ddd1">#REF!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8">#REF!</definedName>
    <definedName name="_________JJ1">#REF!</definedName>
    <definedName name="_________K1" localSheetId="8">#REF!</definedName>
    <definedName name="_________K1">#REF!</definedName>
    <definedName name="_________L1" localSheetId="8">#REF!</definedName>
    <definedName name="_________L1">#REF!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8">#REF!</definedName>
    <definedName name="_________vz2">#REF!</definedName>
    <definedName name="________a03" localSheetId="8">#REF!</definedName>
    <definedName name="________a03">#REF!</definedName>
    <definedName name="________A1" localSheetId="8">#REF!</definedName>
    <definedName name="________A1">#REF!</definedName>
    <definedName name="________A25">#REF!</definedName>
    <definedName name="________CD1">#REF!</definedName>
    <definedName name="________ddd1">#REF!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8">#REF!</definedName>
    <definedName name="________JJ1">#REF!</definedName>
    <definedName name="________K1" localSheetId="8">#REF!</definedName>
    <definedName name="________K1">#REF!</definedName>
    <definedName name="________L1" localSheetId="8">#REF!</definedName>
    <definedName name="________L1">#REF!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8">#REF!</definedName>
    <definedName name="________vz2">#REF!</definedName>
    <definedName name="_______a03" localSheetId="8">#REF!</definedName>
    <definedName name="_______a03">#REF!</definedName>
    <definedName name="_______A1" localSheetId="8">#REF!</definedName>
    <definedName name="_______A1">#REF!</definedName>
    <definedName name="_______A25">#REF!</definedName>
    <definedName name="_______CD1">#REF!</definedName>
    <definedName name="_______ddd1">#REF!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8">#REF!</definedName>
    <definedName name="_______JJ1">#REF!</definedName>
    <definedName name="_______K1" localSheetId="8">#REF!</definedName>
    <definedName name="_______K1" localSheetId="7">#REF!</definedName>
    <definedName name="_______K1" localSheetId="5">#REF!</definedName>
    <definedName name="_______K1" localSheetId="6">#REF!</definedName>
    <definedName name="_______K1">#REF!</definedName>
    <definedName name="_______L1" localSheetId="8">#REF!</definedName>
    <definedName name="_______L1" localSheetId="5">#REF!</definedName>
    <definedName name="_______L1" localSheetId="6">#REF!</definedName>
    <definedName name="_______L1">#REF!</definedName>
    <definedName name="_______L2" localSheetId="8">#REF!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8">#REF!</definedName>
    <definedName name="_______vz2">#REF!</definedName>
    <definedName name="______a03" localSheetId="8">#REF!</definedName>
    <definedName name="______a03">#REF!</definedName>
    <definedName name="______A1" localSheetId="8">#REF!</definedName>
    <definedName name="______A1">#REF!</definedName>
    <definedName name="______A25">#REF!</definedName>
    <definedName name="______CD1">#REF!</definedName>
    <definedName name="______ddd1">#REF!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8">#REF!</definedName>
    <definedName name="______JJ1">#REF!</definedName>
    <definedName name="______K1" localSheetId="8">#REF!</definedName>
    <definedName name="______K1">#REF!</definedName>
    <definedName name="______L1" localSheetId="8">#REF!</definedName>
    <definedName name="______L1">#REF!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8">#REF!</definedName>
    <definedName name="______vz2">#REF!</definedName>
    <definedName name="_____a03" localSheetId="8">#REF!</definedName>
    <definedName name="_____a03">#REF!</definedName>
    <definedName name="_____A1" localSheetId="8">#REF!</definedName>
    <definedName name="_____A1">#REF!</definedName>
    <definedName name="_____A25">#REF!</definedName>
    <definedName name="_____CD1">#REF!</definedName>
    <definedName name="_____ddd1">#REF!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8">#REF!</definedName>
    <definedName name="_____JJ1">#REF!</definedName>
    <definedName name="_____K1" localSheetId="8">#REF!</definedName>
    <definedName name="_____K1" localSheetId="7">#REF!</definedName>
    <definedName name="_____K1" localSheetId="5">#REF!</definedName>
    <definedName name="_____K1" localSheetId="6">#REF!</definedName>
    <definedName name="_____K1">#REF!</definedName>
    <definedName name="_____L1" localSheetId="8">#REF!</definedName>
    <definedName name="_____L1" localSheetId="5">#REF!</definedName>
    <definedName name="_____L1" localSheetId="6">#REF!</definedName>
    <definedName name="_____L1">#REF!</definedName>
    <definedName name="_____L2" localSheetId="8">#REF!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8">#REF!</definedName>
    <definedName name="_____vz2">#REF!</definedName>
    <definedName name="____a03" localSheetId="8">#REF!</definedName>
    <definedName name="____a03">#REF!</definedName>
    <definedName name="____A1" localSheetId="8">#REF!</definedName>
    <definedName name="____A1">#REF!</definedName>
    <definedName name="____A25">#REF!</definedName>
    <definedName name="____CD1">#REF!</definedName>
    <definedName name="____ddd1">#REF!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8">#REF!</definedName>
    <definedName name="____JJ1">#REF!</definedName>
    <definedName name="____K1" localSheetId="8">#REF!</definedName>
    <definedName name="____K1" localSheetId="7">#REF!</definedName>
    <definedName name="____K1" localSheetId="5">#REF!</definedName>
    <definedName name="____K1" localSheetId="6">#REF!</definedName>
    <definedName name="____K1">#REF!</definedName>
    <definedName name="____L1" localSheetId="8">#REF!</definedName>
    <definedName name="____L1" localSheetId="5">#REF!</definedName>
    <definedName name="____L1" localSheetId="6">#REF!</definedName>
    <definedName name="____L1">#REF!</definedName>
    <definedName name="____L2" localSheetId="8">#REF!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8">#REF!</definedName>
    <definedName name="____vz2">#REF!</definedName>
    <definedName name="___a03" localSheetId="8">#REF!</definedName>
    <definedName name="___a03">#REF!</definedName>
    <definedName name="___A1" localSheetId="8">#REF!</definedName>
    <definedName name="___A1">#REF!</definedName>
    <definedName name="___A25">#REF!</definedName>
    <definedName name="___CD1">#REF!</definedName>
    <definedName name="___ddd1">#REF!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8">#REF!</definedName>
    <definedName name="___JJ1">#REF!</definedName>
    <definedName name="___K1" localSheetId="8">#REF!</definedName>
    <definedName name="___K1" localSheetId="7">#REF!</definedName>
    <definedName name="___K1" localSheetId="5">#REF!</definedName>
    <definedName name="___K1" localSheetId="6">#REF!</definedName>
    <definedName name="___K1">#REF!</definedName>
    <definedName name="___L1" localSheetId="8">#REF!</definedName>
    <definedName name="___L1" localSheetId="5">#REF!</definedName>
    <definedName name="___L1" localSheetId="6">#REF!</definedName>
    <definedName name="___L1">#REF!</definedName>
    <definedName name="___L2" localSheetId="8">#REF!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8">#REF!</definedName>
    <definedName name="___vz2">#REF!</definedName>
    <definedName name="__a03" localSheetId="8">#REF!</definedName>
    <definedName name="__a03">#REF!</definedName>
    <definedName name="__A1" localSheetId="8">#REF!</definedName>
    <definedName name="__A1">#REF!</definedName>
    <definedName name="__A25">#REF!</definedName>
    <definedName name="__CD1">#REF!</definedName>
    <definedName name="__ddd1">#REF!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8">#REF!</definedName>
    <definedName name="__JJ1">#REF!</definedName>
    <definedName name="__K1" localSheetId="8">#REF!</definedName>
    <definedName name="__K1">#REF!</definedName>
    <definedName name="__L1" localSheetId="8">#REF!</definedName>
    <definedName name="__L1">#REF!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8">#REF!</definedName>
    <definedName name="__vz2">#REF!</definedName>
    <definedName name="_a03" localSheetId="8">#REF!</definedName>
    <definedName name="_a03">#REF!</definedName>
    <definedName name="_A1" localSheetId="8">#REF!</definedName>
    <definedName name="_A1">#REF!</definedName>
    <definedName name="_A25">#REF!</definedName>
    <definedName name="_CD1">#REF!</definedName>
    <definedName name="_ddd1">#REF!</definedName>
    <definedName name="_fc" localSheetId="8">#REF!</definedName>
    <definedName name="_fc" localSheetId="7">#REF!</definedName>
    <definedName name="_fc" localSheetId="5">#REF!</definedName>
    <definedName name="_fc" localSheetId="6">#REF!</definedName>
    <definedName name="_fc">#REF!</definedName>
    <definedName name="_xlnm._FilterDatabase" localSheetId="2" hidden="1">FINANCIERO!$A$4:$R$185</definedName>
    <definedName name="_G2" localSheetId="9">#REF!</definedName>
    <definedName name="_G2" localSheetId="8">#REF!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8">#REF!</definedName>
    <definedName name="_JJ1">#REF!</definedName>
    <definedName name="_K1" localSheetId="8">#REF!</definedName>
    <definedName name="_K1" localSheetId="7">#REF!</definedName>
    <definedName name="_K1" localSheetId="5">#REF!</definedName>
    <definedName name="_K1" localSheetId="6">#REF!</definedName>
    <definedName name="_K1">#REF!</definedName>
    <definedName name="_L1" localSheetId="8">#REF!</definedName>
    <definedName name="_L1" localSheetId="5">#REF!</definedName>
    <definedName name="_L1" localSheetId="6">#REF!</definedName>
    <definedName name="_L1">#REF!</definedName>
    <definedName name="_L2" localSheetId="8">#REF!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8" hidden="1">#REF!</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8" hidden="1">#REF!</definedName>
    <definedName name="_Regression_X" localSheetId="5" hidden="1">#REF!</definedName>
    <definedName name="_Regression_X" localSheetId="6" hidden="1">#REF!</definedName>
    <definedName name="_Regression_X" hidden="1">#REF!</definedName>
    <definedName name="_Regression_Y" localSheetId="8" hidden="1">#REF!</definedName>
    <definedName name="_Regression_Y" localSheetId="5" hidden="1">#REF!</definedName>
    <definedName name="_Regression_Y" localSheetId="6" hidden="1">#REF!</definedName>
    <definedName name="_Regression_Y" hidden="1">#REF!</definedName>
    <definedName name="_vz2">#REF!</definedName>
    <definedName name="A">#REF!</definedName>
    <definedName name="A_IMPRESIÓN_IM" localSheetId="5">#REF!</definedName>
    <definedName name="A_IMPRESIÓN_IM">#REF!</definedName>
    <definedName name="AAA">#REF!</definedName>
    <definedName name="AAAA">#REF!</definedName>
    <definedName name="AAAAA">#REF!</definedName>
    <definedName name="AAAAAA">#REF!</definedName>
    <definedName name="AAIU" localSheetId="9">'[3]Resumen resul laborat'!$AE$5:$AE$33</definedName>
    <definedName name="AAIU" localSheetId="8">'[3]Resumen resul laborat'!$AE$5:$AE$33</definedName>
    <definedName name="AAIU" localSheetId="7">'[3]Resumen resul laborat'!$AE$5:$AE$33</definedName>
    <definedName name="AAIU" localSheetId="5">'[3]Resumen resul laborat'!$AE$5:$AE$33</definedName>
    <definedName name="AAIU" localSheetId="6">'[4]Resumen resul laborat'!$AE$5:$AE$33</definedName>
    <definedName name="AAIU">'[4]Resumen resul laborat'!$AE$5:$AE$33</definedName>
    <definedName name="Acumulado">[5]Datos!$S$3:$S$1912</definedName>
    <definedName name="AIU" localSheetId="9">'[3]Resumen resul laborat'!$AE$5:$AE$34</definedName>
    <definedName name="AIU" localSheetId="8">'[3]Resumen resul laborat'!$AE$5:$AE$34</definedName>
    <definedName name="AIU" localSheetId="7">'[3]Resumen resul laborat'!$AE$5:$AE$34</definedName>
    <definedName name="AIU" localSheetId="5">'[3]Resumen resul laborat'!$AE$5:$AE$34</definedName>
    <definedName name="AIU" localSheetId="6">'[4]Resumen resul laborat'!$AE$5:$AE$34</definedName>
    <definedName name="AIU">'[4]Resumen resul laborat'!$AE$5:$AE$34</definedName>
    <definedName name="alaaa" localSheetId="9">#REF!</definedName>
    <definedName name="alaaa" localSheetId="8">#REF!</definedName>
    <definedName name="alaaa">#REF!</definedName>
    <definedName name="alarg" localSheetId="8">#REF!</definedName>
    <definedName name="alarg">#REF!</definedName>
    <definedName name="_xlnm.Print_Area" localSheetId="2">FINANCIERO!$B$1:$L$209</definedName>
    <definedName name="_xlnm.Print_Area" localSheetId="1">Predial!$A$1:$I$46</definedName>
    <definedName name="_xlnm.Print_Area" localSheetId="9">'Registro fotográfico ambiental'!$B$1:$M$331</definedName>
    <definedName name="_xlnm.Print_Area" localSheetId="8">'Registro fotográfico OyM'!$B$1:$M$101</definedName>
    <definedName name="_xlnm.Print_Area" localSheetId="4">'Registro fotográfico redes'!$B$1:$L$85</definedName>
    <definedName name="_xlnm.Print_Area" localSheetId="5">'Registro fotográfico técnico'!$B$1:$L$104</definedName>
    <definedName name="_xlnm.Print_Area" localSheetId="6">'Registro fotográfico túnel'!$B$1:$M$181</definedName>
    <definedName name="_xlnm.Print_Area">#N/A</definedName>
    <definedName name="arena" localSheetId="9">#REF!</definedName>
    <definedName name="arena" localSheetId="8">#REF!</definedName>
    <definedName name="arena">#REF!</definedName>
    <definedName name="asentamiento" localSheetId="8">#REF!</definedName>
    <definedName name="asentamiento" localSheetId="7">#REF!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9">[1]DATOS!#REF!</definedName>
    <definedName name="bbb" localSheetId="8">[1]DATOS!#REF!</definedName>
    <definedName name="bbb" localSheetId="7">[1]DATOS!#REF!</definedName>
    <definedName name="bbb" localSheetId="3">[1]DATOS!#REF!</definedName>
    <definedName name="bbb" localSheetId="5">[1]DATOS!#REF!</definedName>
    <definedName name="bbb">[1]DATOS!#REF!</definedName>
    <definedName name="boor" localSheetId="9" hidden="1">[7]L!#REF!</definedName>
    <definedName name="boor" localSheetId="8"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8">#REF!</definedName>
    <definedName name="BuiltIn_Print_Titles___0___0___0___0___0" localSheetId="7">#REF!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8">#REF!</definedName>
    <definedName name="C.B.R._USME">#REF!</definedName>
    <definedName name="C.B.R_Usme">#REF!</definedName>
    <definedName name="C_B_R_USME">#REF!</definedName>
    <definedName name="CARACTERIZACION">#REF!</definedName>
    <definedName name="CARAS">#REF!</definedName>
    <definedName name="CARASF2">#REF!</definedName>
    <definedName name="CARLOS">#REF!</definedName>
    <definedName name="CARSF1">#REF!</definedName>
    <definedName name="CARSF2">#REF!</definedName>
    <definedName name="CARSF3">#REF!</definedName>
    <definedName name="Cimiento" localSheetId="9">[8]Hoja2!$C$9:$C$11</definedName>
    <definedName name="Cimiento" localSheetId="8">[8]Hoja2!$C$9:$C$11</definedName>
    <definedName name="Cimiento">[9]Hoja2!$C$9:$C$11</definedName>
    <definedName name="Clasificacion">[10]!Clasificacion</definedName>
    <definedName name="CLASIFICACION1" localSheetId="9">#REF!</definedName>
    <definedName name="CLASIFICACION1" localSheetId="8">#REF!</definedName>
    <definedName name="CLASIFICACION1">#REF!</definedName>
    <definedName name="CLASIFICACION2" localSheetId="8">#REF!</definedName>
    <definedName name="CLASIFICACION2">#REF!</definedName>
    <definedName name="CONCEPTO">'[6]Consignaciones CCS'!$G$8:$G$379</definedName>
    <definedName name="COTA" localSheetId="9">#REF!</definedName>
    <definedName name="COTA" localSheetId="8">#REF!</definedName>
    <definedName name="COTA">#REF!</definedName>
    <definedName name="CUA" localSheetId="8">#REF!</definedName>
    <definedName name="CUA" localSheetId="7">#REF!</definedName>
    <definedName name="CUA" localSheetId="5">#REF!</definedName>
    <definedName name="CUA" localSheetId="6">#REF!</definedName>
    <definedName name="CUA">#REF!</definedName>
    <definedName name="CUADR1">#REF!</definedName>
    <definedName name="CUADRO" localSheetId="8">#REF!</definedName>
    <definedName name="CUADRO" localSheetId="5">#REF!</definedName>
    <definedName name="CUADRO" localSheetId="6">#REF!</definedName>
    <definedName name="CUADRO">#REF!</definedName>
    <definedName name="CVBBB">#REF!</definedName>
    <definedName name="D" localSheetId="8">#REF!</definedName>
    <definedName name="D" localSheetId="5">#REF!</definedName>
    <definedName name="D" localSheetId="6">#REF!</definedName>
    <definedName name="D">#REF!</definedName>
    <definedName name="Datos" localSheetId="5">#REF!</definedName>
    <definedName name="Datos">#REF!</definedName>
    <definedName name="dddd">#REF!</definedName>
    <definedName name="DEPARTAMENTO" localSheetId="5">#REF!</definedName>
    <definedName name="DEPARTAMENTO">#REF!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9">#REF!</definedName>
    <definedName name="dgdgdg" localSheetId="8">#REF!</definedName>
    <definedName name="dgdgdg">#REF!</definedName>
    <definedName name="dgdgfe" localSheetId="8">#REF!</definedName>
    <definedName name="dgdgfe">#REF!</definedName>
    <definedName name="DIANA" localSheetId="8">#REF!</definedName>
    <definedName name="DIANA">#REF!</definedName>
    <definedName name="DISEÑOMARSHALL">#REF!</definedName>
    <definedName name="DIVISION">#N/A</definedName>
    <definedName name="DLKFK" localSheetId="9">#REF!</definedName>
    <definedName name="DLKFK" localSheetId="8">#REF!</definedName>
    <definedName name="DLKFK" localSheetId="7">#REF!</definedName>
    <definedName name="DLKFK" localSheetId="5">#REF!</definedName>
    <definedName name="DLKFK" localSheetId="6">#REF!</definedName>
    <definedName name="DLKFK">#REF!</definedName>
    <definedName name="ENE">#N/A</definedName>
    <definedName name="enero" localSheetId="2">[1]DATOS!#REF!</definedName>
    <definedName name="enero" localSheetId="9">[1]DATOS!#REF!</definedName>
    <definedName name="enero" localSheetId="8">[1]DATOS!#REF!</definedName>
    <definedName name="enero" localSheetId="7">[1]DATOS!#REF!</definedName>
    <definedName name="enero">[1]DATOS!#REF!</definedName>
    <definedName name="EQUIV" localSheetId="9">#REF!</definedName>
    <definedName name="EQUIV" localSheetId="8">#REF!</definedName>
    <definedName name="EQUIV">#REF!</definedName>
    <definedName name="Estabilidad" localSheetId="8">#REF!</definedName>
    <definedName name="Estabilidad">#REF!</definedName>
    <definedName name="Estabilidad2" localSheetId="8">#REF!</definedName>
    <definedName name="Estabilidad2">#REF!</definedName>
    <definedName name="Estabilidad3">#REF!</definedName>
    <definedName name="ESTACION">'[6]Consignaciones CCS'!$A$8:$A$379</definedName>
    <definedName name="extracciom" localSheetId="9">#REF!</definedName>
    <definedName name="extracciom" localSheetId="8">#REF!</definedName>
    <definedName name="extracciom" localSheetId="7">#REF!</definedName>
    <definedName name="extracciom" localSheetId="5">#REF!</definedName>
    <definedName name="extracciom" localSheetId="6">#REF!</definedName>
    <definedName name="extracciom">#REF!</definedName>
    <definedName name="FacCorec2" localSheetId="8">#REF!</definedName>
    <definedName name="FacCorec2">#REF!</definedName>
    <definedName name="Faccorec3">#REF!</definedName>
    <definedName name="FactCorrecc">#REF!</definedName>
    <definedName name="feb" localSheetId="2">#REF!</definedName>
    <definedName name="feb" localSheetId="7">#REF!</definedName>
    <definedName name="feb">#REF!</definedName>
    <definedName name="fecha" localSheetId="1">[2]DATOS!$D$1:$D$65536</definedName>
    <definedName name="fecha">[1]DATOS!$D$1:$D$65536</definedName>
    <definedName name="FECHA_DE_RECAUDO">'[6]Consignaciones CCS'!$C$8:$C$379</definedName>
    <definedName name="fecha_inicio" localSheetId="2">'[11]Ficha Financiera'!$L$12</definedName>
    <definedName name="fecha_inicio" localSheetId="1">'[12]Ficha Financiera'!$L$12</definedName>
    <definedName name="fecha_inicio" localSheetId="9">'[13]Ficha Financiera'!$L$12</definedName>
    <definedName name="fecha_inicio" localSheetId="3">'[14]Ficha Financiera'!$L$12</definedName>
    <definedName name="fecha_inicio" localSheetId="5">'[15]Ficha Financiera'!$L$12</definedName>
    <definedName name="fecha_inicio">'[16]Ficha Financiera'!$L$12</definedName>
    <definedName name="fff" localSheetId="9">#REF!</definedName>
    <definedName name="fff" localSheetId="8">#REF!</definedName>
    <definedName name="fff">#REF!</definedName>
    <definedName name="FIRMA" localSheetId="9">INDIRECTOMIFOTO</definedName>
    <definedName name="FIRMA" localSheetId="8">INDIRECTOMIFOTO</definedName>
    <definedName name="FIRMA">INDIRECTOMIFOTO</definedName>
    <definedName name="Flujo" localSheetId="9">#REF!</definedName>
    <definedName name="Flujo" localSheetId="8">#REF!</definedName>
    <definedName name="Flujo">#REF!</definedName>
    <definedName name="Flujo2" localSheetId="8">#REF!</definedName>
    <definedName name="Flujo2">#REF!</definedName>
    <definedName name="Flujo3" localSheetId="8">#REF!</definedName>
    <definedName name="Flujo3">#REF!</definedName>
    <definedName name="Fondo">#REF!</definedName>
    <definedName name="fot" localSheetId="2">[1]DATOS!#REF!</definedName>
    <definedName name="fot" localSheetId="1">[2]DATOS!#REF!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8">[1]DATOS!#REF!</definedName>
    <definedName name="ft" localSheetId="7">[1]DATOS!#REF!</definedName>
    <definedName name="ft" localSheetId="3">[1]DATOS!#REF!</definedName>
    <definedName name="ft" localSheetId="5">[1]DATOS!#REF!</definedName>
    <definedName name="ft">[1]DATOS!#REF!</definedName>
    <definedName name="Fuente" localSheetId="9">[17]Datos!#REF!</definedName>
    <definedName name="Fuente" localSheetId="8">[17]Datos!#REF!</definedName>
    <definedName name="Fuente">[17]Datos!#REF!</definedName>
    <definedName name="GBR" localSheetId="2">#REF!</definedName>
    <definedName name="GBR" localSheetId="1">#REF!</definedName>
    <definedName name="GBR" localSheetId="9">#REF!</definedName>
    <definedName name="GBR" localSheetId="8">#REF!</definedName>
    <definedName name="GBR" localSheetId="7">#REF!</definedName>
    <definedName name="GBR" localSheetId="3">#REF!</definedName>
    <definedName name="GBR" localSheetId="5">#REF!</definedName>
    <definedName name="GBR" localSheetId="6">#REF!</definedName>
    <definedName name="GBR">#REF!</definedName>
    <definedName name="gdgd" localSheetId="8">#REF!</definedName>
    <definedName name="gdgd">#REF!</definedName>
    <definedName name="ggg">'[18]AG-MOD-FINURA'!$I$14:$J$22</definedName>
    <definedName name="gol" localSheetId="1">[2]DATOS!$E$1:$E$65536</definedName>
    <definedName name="gol">[1]DATOS!$E$1:$E$65536</definedName>
    <definedName name="GRA" localSheetId="9">#REF!</definedName>
    <definedName name="GRA" localSheetId="8">#REF!</definedName>
    <definedName name="GRA">#REF!</definedName>
    <definedName name="gradacion" localSheetId="8">#REF!</definedName>
    <definedName name="gradacion" localSheetId="7">#REF!</definedName>
    <definedName name="gradacion" localSheetId="5">#REF!</definedName>
    <definedName name="gradacion" localSheetId="6">#REF!</definedName>
    <definedName name="gradacion">#REF!</definedName>
    <definedName name="GRAF">#REF!</definedName>
    <definedName name="graNo">#REF!</definedName>
    <definedName name="h" localSheetId="7">[1]DATOS!#REF!</definedName>
    <definedName name="h" localSheetId="5">[1]DATOS!#REF!</definedName>
    <definedName name="h">[1]DATOS!#REF!</definedName>
    <definedName name="hhhhh" localSheetId="2">[1]DATOS!#REF!</definedName>
    <definedName name="hhhhh" localSheetId="1">[2]DATOS!#REF!</definedName>
    <definedName name="hhhhh" localSheetId="7">[1]DATOS!#REF!</definedName>
    <definedName name="hhhhh" localSheetId="3">[1]DATOS!#REF!</definedName>
    <definedName name="hhhhh">[1]DATOS!#REF!</definedName>
    <definedName name="humedades" localSheetId="9">#REF!</definedName>
    <definedName name="humedades" localSheetId="8">#REF!</definedName>
    <definedName name="humedades" localSheetId="7">#REF!</definedName>
    <definedName name="humedades" localSheetId="5">#REF!</definedName>
    <definedName name="humedades" localSheetId="6">#REF!</definedName>
    <definedName name="humedades">#REF!</definedName>
    <definedName name="IMAGEN1" localSheetId="9">'[19]Datos Generales'!#REF!</definedName>
    <definedName name="IMAGEN1" localSheetId="8">'[19]Datos Generales'!#REF!</definedName>
    <definedName name="IMAGEN1">'[20]Datos Generales'!#REF!</definedName>
    <definedName name="IMAGEN2" localSheetId="9">'[19]Datos Generales'!#REF!</definedName>
    <definedName name="IMAGEN2" localSheetId="8">'[19]Datos Generales'!#REF!</definedName>
    <definedName name="IMAGEN2">'[20]Datos Generales'!#REF!</definedName>
    <definedName name="inf" localSheetId="2">#REF!</definedName>
    <definedName name="inf" localSheetId="1">#REF!</definedName>
    <definedName name="inf" localSheetId="9">#REF!</definedName>
    <definedName name="inf" localSheetId="8">#REF!</definedName>
    <definedName name="inf" localSheetId="3">#REF!</definedName>
    <definedName name="inf" localSheetId="5">#REF!</definedName>
    <definedName name="inf" localSheetId="6">#REF!</definedName>
    <definedName name="inf">#REF!</definedName>
    <definedName name="informe" localSheetId="8">#REF!</definedName>
    <definedName name="informe" localSheetId="5">#REF!</definedName>
    <definedName name="informe" localSheetId="6">#REF!</definedName>
    <definedName name="informe">#REF!</definedName>
    <definedName name="J">#REF!</definedName>
    <definedName name="J.J">#REF!</definedName>
    <definedName name="J.J5">#REF!</definedName>
    <definedName name="JAIME">#REF!</definedName>
    <definedName name="JJUUI">#REF!</definedName>
    <definedName name="JKJK">#REF!</definedName>
    <definedName name="jose">#REF!</definedName>
    <definedName name="JOTA">#N/A</definedName>
    <definedName name="JUAN" localSheetId="9">#REF!</definedName>
    <definedName name="JUAN" localSheetId="8">#REF!</definedName>
    <definedName name="JUAN">#REF!</definedName>
    <definedName name="JUANA" localSheetId="8">#REF!</definedName>
    <definedName name="JUANA">#REF!</definedName>
    <definedName name="julio" localSheetId="8">#REF!</definedName>
    <definedName name="julio">#REF!</definedName>
    <definedName name="JUSNSNS">#REF!</definedName>
    <definedName name="K" localSheetId="5">#REF!</definedName>
    <definedName name="K">#REF!</definedName>
    <definedName name="KIU" localSheetId="5">#REF!</definedName>
    <definedName name="KIU">#REF!</definedName>
    <definedName name="KJUI" localSheetId="5">#REF!</definedName>
    <definedName name="KJUI">#REF!</definedName>
    <definedName name="KOIUIYUU" localSheetId="5">#REF!</definedName>
    <definedName name="KOIUIYUU">#REF!</definedName>
    <definedName name="KOP" localSheetId="5">#REF!</definedName>
    <definedName name="KOP">#REF!</definedName>
    <definedName name="KSUDUD">#REF!</definedName>
    <definedName name="l">#REF!</definedName>
    <definedName name="lectarcilla1">#REF!</definedName>
    <definedName name="lectarcilla2">#REF!</definedName>
    <definedName name="lectarcilla3">#REF!</definedName>
    <definedName name="lectarena1">#REF!</definedName>
    <definedName name="lectarena2">#REF!</definedName>
    <definedName name="lectarena3">#REF!</definedName>
    <definedName name="LGSDGHGGSDF">#REF!</definedName>
    <definedName name="lim.lim" localSheetId="2">[1]DATOS!#REF!</definedName>
    <definedName name="lim.lim" localSheetId="1">[2]DATOS!#REF!</definedName>
    <definedName name="lim.lim" localSheetId="3">[1]DATOS!#REF!</definedName>
    <definedName name="lim.lim" localSheetId="5">[1]DATOS!#REF!</definedName>
    <definedName name="lim.lim">[1]DATOS!#REF!</definedName>
    <definedName name="limite" localSheetId="9">#REF!</definedName>
    <definedName name="limite" localSheetId="8">#REF!</definedName>
    <definedName name="limite">#REF!</definedName>
    <definedName name="listado">[21]LISTADO!$A$5:$F$329</definedName>
    <definedName name="ll" localSheetId="1">[2]DATOS!$W$1:$W$65536</definedName>
    <definedName name="ll">[1]DATOS!$W$1:$W$65536</definedName>
    <definedName name="lll" localSheetId="9">#REF!</definedName>
    <definedName name="lll" localSheetId="8">#REF!</definedName>
    <definedName name="lll">#REF!</definedName>
    <definedName name="locali" localSheetId="8">#REF!</definedName>
    <definedName name="locali">#REF!</definedName>
    <definedName name="LUIS" localSheetId="8">#REF!</definedName>
    <definedName name="LUIS">#REF!</definedName>
    <definedName name="LUISJUAN">#REF!</definedName>
    <definedName name="lusi">#REF!</definedName>
    <definedName name="MATRIZ.D" localSheetId="8">#REF!</definedName>
    <definedName name="MATRIZ.D" localSheetId="7">#REF!</definedName>
    <definedName name="MATRIZ.D" localSheetId="5">#REF!</definedName>
    <definedName name="MATRIZ.D" localSheetId="6">#REF!</definedName>
    <definedName name="MATRIZ.D">#REF!</definedName>
    <definedName name="MATRIZ.E" localSheetId="7">'[22]EXTRACCIÓN (PARAFINADA)'!#REF!</definedName>
    <definedName name="MATRIZ.E" localSheetId="5">'[22]EXTRACCIÓN (PARAFINADA)'!#REF!</definedName>
    <definedName name="MATRIZ.E">'[22]EXTRACCIÓN (PARAFINADA)'!#REF!</definedName>
    <definedName name="MATRIZ.F" localSheetId="9">#REF!</definedName>
    <definedName name="MATRIZ.F" localSheetId="8">#REF!</definedName>
    <definedName name="MATRIZ.F">#REF!</definedName>
    <definedName name="MAURICIO" localSheetId="8">#REF!</definedName>
    <definedName name="MAURICIO">#REF!</definedName>
    <definedName name="msdmsdn" localSheetId="8">#REF!</definedName>
    <definedName name="msdmsdn" localSheetId="7">#REF!</definedName>
    <definedName name="msdmsdn" localSheetId="5">#REF!</definedName>
    <definedName name="msdmsdn" localSheetId="6">#REF!</definedName>
    <definedName name="msdmsdn">#REF!</definedName>
    <definedName name="MuestNo">[23]DATOS!$AI$3:$AI$1127</definedName>
    <definedName name="muestra" localSheetId="9">#REF!</definedName>
    <definedName name="muestra" localSheetId="8">#REF!</definedName>
    <definedName name="muestra">#REF!</definedName>
    <definedName name="MuestraNo" localSheetId="8">#REF!</definedName>
    <definedName name="MuestraNo">#REF!</definedName>
    <definedName name="NLL">"Rectángulo 9"</definedName>
    <definedName name="nnnnnn">[24]Lista!$B$17:$B$37</definedName>
    <definedName name="NORMA" localSheetId="9">#REF!</definedName>
    <definedName name="NORMA" localSheetId="8">#REF!</definedName>
    <definedName name="NORMA" localSheetId="7">#REF!</definedName>
    <definedName name="NORMA" localSheetId="5">#REF!</definedName>
    <definedName name="NORMA" localSheetId="6">#REF!</definedName>
    <definedName name="NORMA">#REF!</definedName>
    <definedName name="NORMAS" localSheetId="8">#REF!</definedName>
    <definedName name="NORMAS" localSheetId="5">#REF!</definedName>
    <definedName name="NORMAS" localSheetId="6">#REF!</definedName>
    <definedName name="NORMAS">#REF!</definedName>
    <definedName name="NOTAS">#REF!</definedName>
    <definedName name="ÑÑ">#REF!</definedName>
    <definedName name="ÑÑÑ">#REF!</definedName>
    <definedName name="obra" localSheetId="1">[2]DATOS!$B$1:$B$65536</definedName>
    <definedName name="obra">[1]DATOS!$B$1:$B$65536</definedName>
    <definedName name="observaciones" localSheetId="9">#REF!</definedName>
    <definedName name="observaciones" localSheetId="8">#REF!</definedName>
    <definedName name="observaciones">#REF!</definedName>
    <definedName name="P" localSheetId="8">#REF!</definedName>
    <definedName name="P" localSheetId="7">#REF!</definedName>
    <definedName name="P" localSheetId="5">#REF!</definedName>
    <definedName name="P" localSheetId="6">#REF!</definedName>
    <definedName name="P">#REF!</definedName>
    <definedName name="perf">#REF!</definedName>
    <definedName name="perfil">#REF!</definedName>
    <definedName name="Peso1A">#REF!</definedName>
    <definedName name="Peso2A">#REF!</definedName>
    <definedName name="Peso3">#REF!</definedName>
    <definedName name="Peso4">#REF!</definedName>
    <definedName name="Pesoagua2">#REF!</definedName>
    <definedName name="Pesoagua3">#REF!</definedName>
    <definedName name="PesoAire">#REF!</definedName>
    <definedName name="PesoAire2">#REF!</definedName>
    <definedName name="Pesoaire3">#REF!</definedName>
    <definedName name="Pesoenagua">#REF!</definedName>
    <definedName name="Pesoparaf3">#REF!</definedName>
    <definedName name="Pesoparafinada">#REF!</definedName>
    <definedName name="PesoParf2">#REF!</definedName>
    <definedName name="PESORETCF1">#REF!</definedName>
    <definedName name="PESORETCF2">#REF!</definedName>
    <definedName name="PESORETCF3">#REF!</definedName>
    <definedName name="plano">#REF!</definedName>
    <definedName name="planta">#REF!</definedName>
    <definedName name="porcentaje_aditivo" localSheetId="8">#REF!</definedName>
    <definedName name="porcentaje_aditivo" localSheetId="5">#REF!</definedName>
    <definedName name="porcentaje_aditivo" localSheetId="6">#REF!</definedName>
    <definedName name="porcentaje_aditivo">#REF!</definedName>
    <definedName name="porcentaje_finos" localSheetId="8">#REF!</definedName>
    <definedName name="porcentaje_finos" localSheetId="5">#REF!</definedName>
    <definedName name="porcentaje_finos" localSheetId="6">#REF!</definedName>
    <definedName name="porcentaje_finos">#REF!</definedName>
    <definedName name="porcentaje_gruesos" localSheetId="5">#REF!</definedName>
    <definedName name="porcentaje_gruesos">#REF!</definedName>
    <definedName name="PPP">#REF!</definedName>
    <definedName name="PPPP">#REF!</definedName>
    <definedName name="PPPPP">#REF!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8">#REF!</definedName>
    <definedName name="Proceso" localSheetId="5">#REF!</definedName>
    <definedName name="Proceso">#REF!</definedName>
    <definedName name="Procesos" localSheetId="8">#REF!</definedName>
    <definedName name="Procesos" localSheetId="5">#REF!</definedName>
    <definedName name="Procesos">#REF!</definedName>
    <definedName name="propiedades" localSheetId="8">#REF!</definedName>
    <definedName name="propiedades" localSheetId="5">#REF!</definedName>
    <definedName name="propiedades">#REF!</definedName>
    <definedName name="proporciones" localSheetId="5">#REF!</definedName>
    <definedName name="proporciones">#REF!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8">#REF!</definedName>
    <definedName name="reg" localSheetId="7">#REF!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8">#REF!</definedName>
    <definedName name="reteido38">#REF!</definedName>
    <definedName name="reteido4" localSheetId="8">#REF!</definedName>
    <definedName name="reteido4">#REF!</definedName>
    <definedName name="Retenido1" localSheetId="8">#REF!</definedName>
    <definedName name="Retenido1">#REF!</definedName>
    <definedName name="Retenido10">#REF!</definedName>
    <definedName name="Retenido100">#REF!</definedName>
    <definedName name="retenido112">#REF!</definedName>
    <definedName name="retenido12">#REF!</definedName>
    <definedName name="Retenido200">#REF!</definedName>
    <definedName name="Retenido30">#REF!</definedName>
    <definedName name="Retenido34">#REF!</definedName>
    <definedName name="retenido38">#REF!</definedName>
    <definedName name="Retenido38.">#REF!</definedName>
    <definedName name="retenido4">#REF!</definedName>
    <definedName name="retenido40">#REF!</definedName>
    <definedName name="Retenido50">#REF!</definedName>
    <definedName name="Retenido8">#REF!</definedName>
    <definedName name="Retenido80">#REF!</definedName>
    <definedName name="RF" localSheetId="1">[2]DATOS!#REF!</definedName>
    <definedName name="RF" localSheetId="5">[1]DATOS!#REF!</definedName>
    <definedName name="RF">[1]DATOS!#REF!</definedName>
    <definedName name="RICE" localSheetId="9">#REF!</definedName>
    <definedName name="RICE" localSheetId="8">#REF!</definedName>
    <definedName name="RICE">#REF!</definedName>
    <definedName name="Roughness_Processed_BTAVCICD1" localSheetId="8">#REF!</definedName>
    <definedName name="Roughness_Processed_BTAVCICD1">#REF!</definedName>
    <definedName name="s4o" localSheetId="9">#REF!</definedName>
    <definedName name="s4o" localSheetId="8">#REF!</definedName>
    <definedName name="s4o" localSheetId="7">#REF!</definedName>
    <definedName name="s4o">#REF!</definedName>
    <definedName name="sdsd">[25]Lista!$B$4:$B$12</definedName>
    <definedName name="sjdjhfdggf" localSheetId="9">#REF!</definedName>
    <definedName name="sjdjhfdggf" localSheetId="8">#REF!</definedName>
    <definedName name="sjdjhfdggf">#REF!</definedName>
    <definedName name="slskjsjs" localSheetId="8">#REF!</definedName>
    <definedName name="slskjsjs">#REF!</definedName>
    <definedName name="smi" localSheetId="8">#REF!</definedName>
    <definedName name="smi">#REF!</definedName>
    <definedName name="sojo">#REF!</definedName>
    <definedName name="SOLI">#REF!</definedName>
    <definedName name="sososo">#REF!</definedName>
    <definedName name="ssdd">[25]Lista!$B$23:$B$43</definedName>
    <definedName name="SUELO" localSheetId="9">[26]Hoja1!$B$3:$B$5</definedName>
    <definedName name="SUELO">[27]Hoja1!$B$3:$B$5</definedName>
    <definedName name="sumatoria" localSheetId="9">#REF!</definedName>
    <definedName name="sumatoria" localSheetId="8">#REF!</definedName>
    <definedName name="sumatoria">#REF!</definedName>
    <definedName name="tamaño_maximo" localSheetId="8">#REF!</definedName>
    <definedName name="tamaño_maximo" localSheetId="7">#REF!</definedName>
    <definedName name="tamaño_maximo" localSheetId="5">#REF!</definedName>
    <definedName name="tamaño_maximo" localSheetId="6">#REF!</definedName>
    <definedName name="tamaño_maximo">#REF!</definedName>
    <definedName name="TAMICES">#REF!</definedName>
    <definedName name="TER" localSheetId="9">[8]Hoja2!$C$5:$C$7</definedName>
    <definedName name="TER" localSheetId="8">[8]Hoja2!$C$5:$C$7</definedName>
    <definedName name="TER">[9]Hoja2!$C$5:$C$7</definedName>
    <definedName name="TipoDeDocumento" localSheetId="9">#REF!</definedName>
    <definedName name="TipoDeDocumento" localSheetId="8">#REF!</definedName>
    <definedName name="TipoDeDocumento" localSheetId="5">#REF!</definedName>
    <definedName name="TipoDeDocumento" localSheetId="6">#REF!</definedName>
    <definedName name="TipoDeDocumento">#REF!</definedName>
    <definedName name="TipoDoc">[28]Lista!$B$4:$B$17</definedName>
    <definedName name="TipoDocumento" localSheetId="9">#REF!</definedName>
    <definedName name="TipoDocumento" localSheetId="8">#REF!</definedName>
    <definedName name="TipoDocumento" localSheetId="7">#REF!</definedName>
    <definedName name="TipoDocumento" localSheetId="5">#REF!</definedName>
    <definedName name="TipoDocumento" localSheetId="6">#REF!</definedName>
    <definedName name="TipoDocumento">#REF!</definedName>
    <definedName name="_xlnm.Print_Titles" localSheetId="9">'Registro fotográfico ambiental'!$A:$L,'Registro fotográfico ambiental'!$1:$3</definedName>
    <definedName name="_xlnm.Print_Titles" localSheetId="8">'Registro fotográfico OyM'!$A:$L,'Registro fotográfico OyM'!$1:$3</definedName>
    <definedName name="_xlnm.Print_Titles" localSheetId="5">'Registro fotográfico técnico'!$A:$L,'Registro fotográfico técnico'!$1:$3</definedName>
    <definedName name="_xlnm.Print_Titles" localSheetId="6">'Registro fotográfico túnel'!$A:$L,'Registro fotográfico túnel'!$1:$3</definedName>
    <definedName name="_xlnm.Print_Titles">#N/A</definedName>
    <definedName name="TT" localSheetId="9">#REF!</definedName>
    <definedName name="TT" localSheetId="8">#REF!</definedName>
    <definedName name="TT">#REF!</definedName>
    <definedName name="UIY" localSheetId="8">#REF!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8">#REF!</definedName>
    <definedName name="Volumen">#REF!</definedName>
    <definedName name="VOLUMEN1" localSheetId="8">#REF!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[24]Lista!$B$17:$B$37</definedName>
    <definedName name="yipitin" localSheetId="2">[1]DATOS!#REF!</definedName>
    <definedName name="yipitin" localSheetId="9">[1]DATOS!#REF!</definedName>
    <definedName name="yipitin" localSheetId="8">[1]DATOS!#REF!</definedName>
    <definedName name="yipitin" localSheetId="7">[1]DATOS!#REF!</definedName>
    <definedName name="yipitin" localSheetId="5">[1]DATOS!#REF!</definedName>
    <definedName name="yipitin">[1]DATOS!#REF!</definedName>
    <definedName name="Yipo" localSheetId="2">[1]DATOS!#REF!</definedName>
    <definedName name="Yipo" localSheetId="9">[1]DATOS!#REF!</definedName>
    <definedName name="Yipo" localSheetId="8">[1]DATOS!#REF!</definedName>
    <definedName name="Yipo" localSheetId="7">[1]DATOS!#REF!</definedName>
    <definedName name="Yipo">[1]DATOS!#REF!</definedName>
  </definedNames>
  <calcPr calcId="181029"/>
</workbook>
</file>

<file path=xl/calcChain.xml><?xml version="1.0" encoding="utf-8"?>
<calcChain xmlns="http://schemas.openxmlformats.org/spreadsheetml/2006/main">
  <c r="H14" i="1057" l="1"/>
  <c r="I15" i="1057"/>
  <c r="K15" i="1057" s="1"/>
  <c r="I16" i="1057"/>
  <c r="K16" i="1057"/>
  <c r="I17" i="1057"/>
  <c r="K17" i="1057"/>
  <c r="I18" i="1057"/>
  <c r="K18" i="1057"/>
  <c r="I19" i="1057"/>
  <c r="K19" i="1057"/>
  <c r="I20" i="1057"/>
  <c r="K20" i="1057"/>
  <c r="I21" i="1057"/>
  <c r="K21" i="1057"/>
  <c r="I22" i="1057"/>
  <c r="K22" i="1057"/>
  <c r="I23" i="1057"/>
  <c r="K23" i="1057"/>
  <c r="I24" i="1057"/>
  <c r="K24" i="1057"/>
  <c r="I25" i="1057"/>
  <c r="K25" i="1057"/>
  <c r="I26" i="1057"/>
  <c r="K26" i="1057"/>
  <c r="I27" i="1057"/>
  <c r="K27" i="1057"/>
  <c r="I28" i="1057"/>
  <c r="K28" i="1057"/>
  <c r="I29" i="1057"/>
  <c r="K29" i="1057"/>
  <c r="I30" i="1057"/>
  <c r="K30" i="1057"/>
  <c r="I31" i="1057"/>
  <c r="K31" i="1057"/>
  <c r="I32" i="1057"/>
  <c r="K32" i="1057"/>
  <c r="I33" i="1057"/>
  <c r="K33" i="1057"/>
  <c r="I34" i="1057"/>
  <c r="K34" i="1057"/>
  <c r="I35" i="1057"/>
  <c r="K35" i="1057"/>
  <c r="I36" i="1057"/>
  <c r="K36" i="1057"/>
  <c r="I37" i="1057"/>
  <c r="K37" i="1057"/>
  <c r="I38" i="1057"/>
  <c r="K38" i="1057"/>
  <c r="I39" i="1057"/>
  <c r="K39" i="1057"/>
  <c r="I40" i="1057"/>
  <c r="K40" i="1057"/>
  <c r="I41" i="1057"/>
  <c r="K41" i="1057"/>
  <c r="I42" i="1057"/>
  <c r="K42" i="1057"/>
  <c r="I43" i="1057"/>
  <c r="K43" i="1057"/>
  <c r="I44" i="1057"/>
  <c r="K44" i="1057"/>
  <c r="I45" i="1057"/>
  <c r="K45" i="1057"/>
  <c r="I46" i="1057"/>
  <c r="K46" i="1057"/>
  <c r="I47" i="1057"/>
  <c r="K47" i="1057"/>
  <c r="I48" i="1057"/>
  <c r="K48" i="1057"/>
  <c r="I49" i="1057"/>
  <c r="K49" i="1057"/>
  <c r="I50" i="1057"/>
  <c r="K50" i="1057"/>
  <c r="I51" i="1057"/>
  <c r="K51" i="1057"/>
  <c r="I52" i="1057"/>
  <c r="K52" i="1057"/>
  <c r="I53" i="1057"/>
  <c r="K53" i="1057"/>
  <c r="I54" i="1057"/>
  <c r="K54" i="1057"/>
  <c r="I55" i="1057"/>
  <c r="K55" i="1057"/>
  <c r="I56" i="1057"/>
  <c r="K56" i="1057"/>
  <c r="I57" i="1057"/>
  <c r="K57" i="1057"/>
  <c r="I58" i="1057"/>
  <c r="K58" i="1057"/>
  <c r="I59" i="1057"/>
  <c r="K59" i="1057"/>
  <c r="I60" i="1057"/>
  <c r="K60" i="1057"/>
  <c r="I61" i="1057"/>
  <c r="K61" i="1057"/>
  <c r="I62" i="1057"/>
  <c r="K62" i="1057"/>
  <c r="I63" i="1057"/>
  <c r="K63" i="1057"/>
  <c r="I64" i="1057"/>
  <c r="K64" i="1057"/>
  <c r="I65" i="1057"/>
  <c r="K65" i="1057"/>
  <c r="I66" i="1057"/>
  <c r="K66" i="1057"/>
  <c r="I67" i="1057"/>
  <c r="K67" i="1057"/>
  <c r="I68" i="1057"/>
  <c r="K68" i="1057"/>
  <c r="I69" i="1057"/>
  <c r="K69" i="1057"/>
  <c r="I70" i="1057"/>
  <c r="K70" i="1057"/>
  <c r="I71" i="1057"/>
  <c r="K71" i="1057"/>
  <c r="I72" i="1057"/>
  <c r="K72" i="1057"/>
  <c r="I73" i="1057"/>
  <c r="K73" i="1057"/>
  <c r="I74" i="1057"/>
  <c r="K74" i="1057"/>
  <c r="I75" i="1057"/>
  <c r="K75" i="1057"/>
  <c r="I76" i="1057"/>
  <c r="K76" i="1057"/>
  <c r="I77" i="1057"/>
  <c r="K77" i="1057"/>
  <c r="I78" i="1057"/>
  <c r="K78" i="1057"/>
  <c r="I79" i="1057"/>
  <c r="K79" i="1057"/>
  <c r="I80" i="1057"/>
  <c r="K80" i="1057"/>
  <c r="I81" i="1057"/>
  <c r="K81" i="1057"/>
  <c r="I82" i="1057"/>
  <c r="K82" i="1057"/>
  <c r="I83" i="1057"/>
  <c r="K83" i="1057"/>
  <c r="I84" i="1057"/>
  <c r="K84" i="1057"/>
  <c r="I85" i="1057"/>
  <c r="K85" i="1057"/>
  <c r="I86" i="1057"/>
  <c r="K86" i="1057"/>
  <c r="I87" i="1057"/>
  <c r="K87" i="1057"/>
  <c r="I88" i="1057"/>
  <c r="K88" i="1057"/>
  <c r="I89" i="1057"/>
  <c r="K89" i="1057"/>
  <c r="I90" i="1057"/>
  <c r="K90" i="1057"/>
  <c r="I91" i="1057"/>
  <c r="K91" i="1057"/>
  <c r="I92" i="1057"/>
  <c r="K92" i="1057"/>
  <c r="I93" i="1057"/>
  <c r="K93" i="1057"/>
  <c r="I94" i="1057"/>
  <c r="K94" i="1057"/>
  <c r="I95" i="1057"/>
  <c r="K95" i="1057"/>
  <c r="I96" i="1057"/>
  <c r="K96" i="1057"/>
  <c r="I97" i="1057"/>
  <c r="K97" i="1057"/>
  <c r="I98" i="1057"/>
  <c r="K98" i="1057"/>
  <c r="I99" i="1057"/>
  <c r="K99" i="1057"/>
  <c r="I100" i="1057"/>
  <c r="K100" i="1057"/>
  <c r="I101" i="1057"/>
  <c r="K101" i="1057"/>
  <c r="I102" i="1057"/>
  <c r="K102" i="1057"/>
  <c r="I103" i="1057"/>
  <c r="K103" i="1057"/>
  <c r="I104" i="1057"/>
  <c r="K104" i="1057"/>
  <c r="I105" i="1057"/>
  <c r="K105" i="1057"/>
  <c r="I106" i="1057"/>
  <c r="K106" i="1057"/>
  <c r="I107" i="1057"/>
  <c r="K107" i="1057"/>
  <c r="I108" i="1057"/>
  <c r="K108" i="1057"/>
  <c r="I109" i="1057"/>
  <c r="K109" i="1057"/>
  <c r="I110" i="1057"/>
  <c r="K110" i="1057"/>
  <c r="I111" i="1057"/>
  <c r="K111" i="1057"/>
  <c r="I112" i="1057"/>
  <c r="K112" i="1057"/>
  <c r="I113" i="1057"/>
  <c r="K113" i="1057"/>
  <c r="I114" i="1057"/>
  <c r="K114" i="1057"/>
  <c r="I115" i="1057"/>
  <c r="K115" i="1057"/>
  <c r="I116" i="1057"/>
  <c r="K116" i="1057"/>
  <c r="I117" i="1057"/>
  <c r="K117" i="1057"/>
  <c r="I118" i="1057"/>
  <c r="K118" i="1057"/>
  <c r="I119" i="1057"/>
  <c r="K119" i="1057"/>
  <c r="I120" i="1057"/>
  <c r="K120" i="1057"/>
  <c r="I121" i="1057"/>
  <c r="K121" i="1057"/>
  <c r="I122" i="1057"/>
  <c r="K122" i="1057"/>
  <c r="I123" i="1057"/>
  <c r="K123" i="1057"/>
  <c r="E124" i="1057"/>
  <c r="I125" i="1057"/>
  <c r="K125" i="1057"/>
  <c r="I126" i="1057"/>
  <c r="E128" i="1057"/>
  <c r="I133" i="1057"/>
  <c r="K133" i="1057" s="1"/>
  <c r="I134" i="1057"/>
  <c r="K134" i="1057" s="1"/>
  <c r="I135" i="1057"/>
  <c r="K135" i="1057"/>
  <c r="I136" i="1057"/>
  <c r="K136" i="1057" s="1"/>
  <c r="I137" i="1057"/>
  <c r="K137" i="1057"/>
  <c r="I138" i="1057"/>
  <c r="K138" i="1057" s="1"/>
  <c r="I139" i="1057"/>
  <c r="K139" i="1057"/>
  <c r="I140" i="1057"/>
  <c r="K140" i="1057" s="1"/>
  <c r="I141" i="1057"/>
  <c r="K141" i="1057"/>
  <c r="I142" i="1057"/>
  <c r="K142" i="1057" s="1"/>
  <c r="I143" i="1057"/>
  <c r="K143" i="1057"/>
  <c r="I144" i="1057"/>
  <c r="K144" i="1057" s="1"/>
  <c r="I145" i="1057"/>
  <c r="K145" i="1057"/>
  <c r="I146" i="1057"/>
  <c r="K146" i="1057" s="1"/>
  <c r="I147" i="1057"/>
  <c r="K147" i="1057"/>
  <c r="I148" i="1057"/>
  <c r="K148" i="1057" s="1"/>
  <c r="I149" i="1057"/>
  <c r="K149" i="1057"/>
  <c r="E150" i="1057"/>
  <c r="K150" i="1057" s="1"/>
  <c r="I150" i="1057"/>
  <c r="I151" i="1057"/>
  <c r="K151" i="1057"/>
  <c r="I152" i="1057"/>
  <c r="K152" i="1057" s="1"/>
  <c r="I153" i="1057"/>
  <c r="K153" i="1057"/>
  <c r="I154" i="1057"/>
  <c r="K154" i="1057" s="1"/>
  <c r="I155" i="1057"/>
  <c r="K155" i="1057"/>
  <c r="I156" i="1057"/>
  <c r="K156" i="1057" s="1"/>
  <c r="I157" i="1057"/>
  <c r="K157" i="1057"/>
  <c r="I158" i="1057"/>
  <c r="K158" i="1057" s="1"/>
  <c r="I159" i="1057"/>
  <c r="K159" i="1057"/>
  <c r="I160" i="1057"/>
  <c r="K160" i="1057" s="1"/>
  <c r="I161" i="1057"/>
  <c r="K161" i="1057"/>
  <c r="I162" i="1057"/>
  <c r="K162" i="1057" s="1"/>
  <c r="I163" i="1057"/>
  <c r="K163" i="1057"/>
  <c r="I164" i="1057"/>
  <c r="K164" i="1057" s="1"/>
  <c r="I165" i="1057"/>
  <c r="K165" i="1057"/>
  <c r="I166" i="1057"/>
  <c r="K166" i="1057" s="1"/>
  <c r="I170" i="1057"/>
  <c r="K170" i="1057"/>
  <c r="I171" i="1057"/>
  <c r="K171" i="1057" s="1"/>
  <c r="I172" i="1057"/>
  <c r="K172" i="1057"/>
  <c r="I173" i="1057"/>
  <c r="K173" i="1057" s="1"/>
  <c r="I174" i="1057"/>
  <c r="K174" i="1057"/>
  <c r="I175" i="1057"/>
  <c r="K175" i="1057" s="1"/>
  <c r="I176" i="1057"/>
  <c r="K176" i="1057"/>
  <c r="I177" i="1057"/>
  <c r="K177" i="1057" s="1"/>
  <c r="I178" i="1057"/>
  <c r="K178" i="1057"/>
  <c r="I179" i="1057"/>
  <c r="K179" i="1057" s="1"/>
  <c r="I180" i="1057"/>
  <c r="K180" i="1057"/>
  <c r="I181" i="1057"/>
  <c r="K181" i="1057" s="1"/>
  <c r="I182" i="1057"/>
  <c r="K182" i="1057"/>
  <c r="L182" i="1057" s="1"/>
  <c r="I183" i="1057"/>
  <c r="K183" i="1057"/>
  <c r="I190" i="1057"/>
  <c r="K190" i="1057" s="1"/>
  <c r="I191" i="1057"/>
  <c r="K191" i="1057"/>
  <c r="I192" i="1057"/>
  <c r="K192" i="1057" s="1"/>
  <c r="I193" i="1057"/>
  <c r="K193" i="1057"/>
  <c r="I194" i="1057"/>
  <c r="K194" i="1057" s="1"/>
  <c r="I195" i="1057"/>
  <c r="K195" i="1057"/>
  <c r="I196" i="1057"/>
  <c r="K196" i="1057" s="1"/>
  <c r="I197" i="1057"/>
  <c r="K197" i="1057"/>
  <c r="I198" i="1057"/>
  <c r="K198" i="1057" s="1"/>
  <c r="I199" i="1057"/>
  <c r="K199" i="1057"/>
  <c r="I200" i="1057"/>
  <c r="K200" i="1057" s="1"/>
  <c r="I204" i="1057"/>
  <c r="K204" i="1057"/>
  <c r="I205" i="1057"/>
  <c r="K205" i="1057" s="1"/>
  <c r="I206" i="1057"/>
  <c r="K206" i="1057"/>
  <c r="I207" i="1057"/>
  <c r="K207" i="1057" s="1"/>
  <c r="I208" i="1057"/>
  <c r="K208" i="1057"/>
  <c r="I209" i="1057"/>
  <c r="K209" i="1057" s="1"/>
  <c r="I210" i="1057"/>
  <c r="K210" i="1057"/>
  <c r="I211" i="1057"/>
  <c r="K211" i="1057" s="1"/>
  <c r="E212" i="1057"/>
  <c r="I212" i="1057"/>
  <c r="K212" i="1057"/>
  <c r="I213" i="1057"/>
  <c r="K213" i="1057" s="1"/>
  <c r="H214" i="1057"/>
  <c r="I214" i="1057"/>
  <c r="K214" i="1057" s="1"/>
  <c r="I215" i="1057"/>
  <c r="K215" i="1057"/>
  <c r="I216" i="1057"/>
  <c r="K216" i="1057" s="1"/>
  <c r="I217" i="1057"/>
  <c r="K217" i="1057"/>
  <c r="I218" i="1057"/>
  <c r="K218" i="1057" s="1"/>
  <c r="I219" i="1057"/>
  <c r="K219" i="1057"/>
  <c r="I220" i="1057"/>
  <c r="K220" i="1057" s="1"/>
  <c r="I221" i="1057"/>
  <c r="K221" i="1057"/>
  <c r="P225" i="1057"/>
  <c r="Q225" i="1057"/>
  <c r="R225" i="1057"/>
  <c r="I226" i="1057"/>
  <c r="K226" i="1057"/>
  <c r="N226" i="1057" s="1"/>
  <c r="I227" i="1057"/>
  <c r="K227" i="1057" s="1"/>
  <c r="P227" i="1057"/>
  <c r="I228" i="1057"/>
  <c r="K228" i="1057"/>
  <c r="I229" i="1057"/>
  <c r="K229" i="1057"/>
  <c r="I230" i="1057"/>
  <c r="K230" i="1057" s="1"/>
  <c r="I231" i="1057"/>
  <c r="K231" i="1057" s="1"/>
  <c r="I232" i="1057"/>
  <c r="K232" i="1057"/>
  <c r="I233" i="1057"/>
  <c r="K233" i="1057"/>
  <c r="I234" i="1057"/>
  <c r="K234" i="1057" s="1"/>
  <c r="I235" i="1057"/>
  <c r="K235" i="1057" s="1"/>
  <c r="I236" i="1057"/>
  <c r="K236" i="1057"/>
  <c r="I237" i="1057"/>
  <c r="K237" i="1057"/>
  <c r="I238" i="1057"/>
  <c r="K238" i="1057" s="1"/>
  <c r="I239" i="1057"/>
  <c r="K239" i="1057" s="1"/>
  <c r="I240" i="1057"/>
  <c r="K240" i="1057"/>
  <c r="I241" i="1057"/>
  <c r="K241" i="1057"/>
  <c r="I242" i="1057"/>
  <c r="K242" i="1057" s="1"/>
  <c r="I243" i="1057"/>
  <c r="K243" i="1057" s="1"/>
  <c r="I244" i="1057"/>
  <c r="K244" i="1057"/>
  <c r="I245" i="1057"/>
  <c r="K245" i="1057"/>
  <c r="I246" i="1057"/>
  <c r="K246" i="1057" s="1"/>
  <c r="I247" i="1057"/>
  <c r="K247" i="1057" s="1"/>
  <c r="I248" i="1057"/>
  <c r="K248" i="1057"/>
  <c r="I249" i="1057"/>
  <c r="K249" i="1057"/>
  <c r="I250" i="1057"/>
  <c r="K250" i="1057" s="1"/>
  <c r="I251" i="1057"/>
  <c r="K251" i="1057" s="1"/>
  <c r="I252" i="1057"/>
  <c r="K252" i="1057"/>
  <c r="I253" i="1057"/>
  <c r="K253" i="1057"/>
  <c r="I254" i="1057"/>
  <c r="K254" i="1057" s="1"/>
  <c r="I255" i="1057"/>
  <c r="K255" i="1057" s="1"/>
  <c r="I256" i="1057"/>
  <c r="K256" i="1057"/>
  <c r="E257" i="1057"/>
  <c r="I257" i="1057"/>
  <c r="K257" i="1057"/>
  <c r="I258" i="1057"/>
  <c r="K258" i="1057"/>
  <c r="I259" i="1057"/>
  <c r="K259" i="1057" s="1"/>
  <c r="I260" i="1057"/>
  <c r="K260" i="1057" s="1"/>
  <c r="I261" i="1057"/>
  <c r="K261" i="1057"/>
  <c r="I262" i="1057"/>
  <c r="K262" i="1057"/>
  <c r="I263" i="1057"/>
  <c r="K263" i="1057" s="1"/>
  <c r="I264" i="1057"/>
  <c r="K264" i="1057" s="1"/>
  <c r="I265" i="1057"/>
  <c r="K265" i="1057"/>
  <c r="I266" i="1057"/>
  <c r="K266" i="1057"/>
  <c r="I267" i="1057"/>
  <c r="K267" i="1057" s="1"/>
  <c r="I268" i="1057"/>
  <c r="K268" i="1057"/>
  <c r="I269" i="1057"/>
  <c r="E270" i="1057"/>
  <c r="K270" i="1057" s="1"/>
  <c r="I270" i="1057"/>
  <c r="I271" i="1057"/>
  <c r="K271" i="1057"/>
  <c r="H272" i="1057"/>
  <c r="I275" i="1057"/>
  <c r="K275" i="1057" s="1"/>
  <c r="I276" i="1057"/>
  <c r="I277" i="1057"/>
  <c r="K277" i="1057" s="1"/>
  <c r="I278" i="1057"/>
  <c r="E278" i="1057" s="1"/>
  <c r="E279" i="1057"/>
  <c r="H279" i="1057"/>
  <c r="H280" i="1057"/>
  <c r="I287" i="1057"/>
  <c r="K287" i="1057" s="1"/>
  <c r="I297" i="1057"/>
  <c r="K297" i="1057"/>
  <c r="E298" i="1057"/>
  <c r="K298" i="1057" s="1"/>
  <c r="I298" i="1057"/>
  <c r="I299" i="1057"/>
  <c r="K299" i="1057"/>
  <c r="I300" i="1057"/>
  <c r="K300" i="1057" s="1"/>
  <c r="I301" i="1057"/>
  <c r="K301" i="1057"/>
  <c r="I302" i="1057"/>
  <c r="K302" i="1057" s="1"/>
  <c r="E303" i="1057"/>
  <c r="K303" i="1057" s="1"/>
  <c r="I303" i="1057"/>
  <c r="I304" i="1057"/>
  <c r="K304" i="1057"/>
  <c r="I305" i="1057"/>
  <c r="K305" i="1057" s="1"/>
  <c r="I306" i="1057"/>
  <c r="K306" i="1057"/>
  <c r="I307" i="1057"/>
  <c r="K307" i="1057" s="1"/>
  <c r="I308" i="1057"/>
  <c r="K308" i="1057"/>
  <c r="I309" i="1057"/>
  <c r="K309" i="1057" s="1"/>
  <c r="I310" i="1057"/>
  <c r="K310" i="1057"/>
  <c r="I311" i="1057"/>
  <c r="K311" i="1057" s="1"/>
  <c r="I312" i="1057"/>
  <c r="K312" i="1057"/>
  <c r="I313" i="1057"/>
  <c r="K313" i="1057" s="1"/>
  <c r="I314" i="1057"/>
  <c r="K314" i="1057"/>
  <c r="I315" i="1057"/>
  <c r="K315" i="1057" s="1"/>
  <c r="I316" i="1057"/>
  <c r="K316" i="1057"/>
  <c r="I317" i="1057"/>
  <c r="I318" i="1057"/>
  <c r="I319" i="1057"/>
  <c r="K319" i="1057"/>
  <c r="I322" i="1057"/>
  <c r="K322" i="1057" s="1"/>
  <c r="I323" i="1057"/>
  <c r="K323" i="1057"/>
  <c r="I324" i="1057"/>
  <c r="K324" i="1057" s="1"/>
  <c r="I325" i="1057"/>
  <c r="K325" i="1057"/>
  <c r="E326" i="1057"/>
  <c r="H326" i="1057"/>
  <c r="I331" i="1057"/>
  <c r="K331" i="1057" s="1"/>
  <c r="I332" i="1057"/>
  <c r="K332" i="1057"/>
  <c r="I333" i="1057"/>
  <c r="K333" i="1057" s="1"/>
  <c r="I334" i="1057"/>
  <c r="K334" i="1057"/>
  <c r="H338" i="1057"/>
  <c r="S386" i="316"/>
  <c r="S385" i="316"/>
  <c r="S383" i="316"/>
  <c r="S384" i="316" s="1"/>
  <c r="S382" i="316"/>
  <c r="K326" i="1057" l="1"/>
  <c r="L326" i="1057" s="1"/>
  <c r="K279" i="1057"/>
  <c r="L279" i="1057" s="1"/>
  <c r="N227" i="1057"/>
  <c r="N228" i="1057" s="1"/>
  <c r="N229" i="1057" s="1"/>
  <c r="N230" i="1057" s="1"/>
  <c r="N231" i="1057" s="1"/>
  <c r="N232" i="1057" s="1"/>
  <c r="N233" i="1057" s="1"/>
  <c r="N234" i="1057" s="1"/>
  <c r="N235" i="1057" s="1"/>
  <c r="N236" i="1057" s="1"/>
  <c r="N237" i="1057" s="1"/>
  <c r="N238" i="1057" s="1"/>
  <c r="N239" i="1057" s="1"/>
  <c r="N240" i="1057" s="1"/>
  <c r="N241" i="1057" s="1"/>
  <c r="N242" i="1057" s="1"/>
  <c r="N243" i="1057" s="1"/>
  <c r="N244" i="1057" s="1"/>
  <c r="N245" i="1057" s="1"/>
  <c r="N246" i="1057" s="1"/>
  <c r="N247" i="1057" s="1"/>
  <c r="N248" i="1057" s="1"/>
  <c r="N249" i="1057" s="1"/>
  <c r="N250" i="1057" s="1"/>
  <c r="N251" i="1057" s="1"/>
  <c r="N252" i="1057" s="1"/>
  <c r="N253" i="1057" s="1"/>
  <c r="N254" i="1057" s="1"/>
  <c r="N255" i="1057" s="1"/>
  <c r="N256" i="1057" s="1"/>
  <c r="N257" i="1057" s="1"/>
  <c r="N258" i="1057" s="1"/>
  <c r="N259" i="1057" s="1"/>
  <c r="N260" i="1057" s="1"/>
  <c r="N261" i="1057" s="1"/>
  <c r="N262" i="1057" s="1"/>
  <c r="N263" i="1057" s="1"/>
  <c r="N264" i="1057" s="1"/>
  <c r="N265" i="1057" s="1"/>
  <c r="K124" i="1057"/>
  <c r="K128" i="1057" s="1"/>
  <c r="E269" i="1057"/>
  <c r="Q54" i="1054"/>
  <c r="Q53" i="1054"/>
  <c r="P52" i="1054"/>
  <c r="O52" i="1054"/>
  <c r="N52" i="1054"/>
  <c r="M52" i="1054"/>
  <c r="Q52" i="1054" s="1"/>
  <c r="Q51" i="1054"/>
  <c r="P51" i="1054"/>
  <c r="Q50" i="1054"/>
  <c r="Q49" i="1054"/>
  <c r="P49" i="1054"/>
  <c r="O49" i="1054"/>
  <c r="N49" i="1054"/>
  <c r="M49" i="1054"/>
  <c r="Q48" i="1054"/>
  <c r="Q47" i="1054"/>
  <c r="Q46" i="1054"/>
  <c r="P46" i="1054"/>
  <c r="O46" i="1054"/>
  <c r="N46" i="1054"/>
  <c r="Q45" i="1054"/>
  <c r="Q44" i="1054"/>
  <c r="Q43" i="1054"/>
  <c r="O43" i="1054"/>
  <c r="N43" i="1054"/>
  <c r="M43" i="1054"/>
  <c r="Q42" i="1054"/>
  <c r="G42" i="1054"/>
  <c r="Q41" i="1054"/>
  <c r="Q40" i="1054"/>
  <c r="O40" i="1054"/>
  <c r="N40" i="1054"/>
  <c r="M40" i="1054"/>
  <c r="G40" i="1054"/>
  <c r="Q39" i="1054"/>
  <c r="G39" i="1054"/>
  <c r="Q38" i="1054"/>
  <c r="G38" i="1054"/>
  <c r="Q37" i="1054"/>
  <c r="O37" i="1054"/>
  <c r="N37" i="1054"/>
  <c r="M37" i="1054"/>
  <c r="G37" i="1054"/>
  <c r="Q36" i="1054"/>
  <c r="G36" i="1054"/>
  <c r="Q35" i="1054"/>
  <c r="G35" i="1054"/>
  <c r="Q34" i="1054"/>
  <c r="O34" i="1054"/>
  <c r="N34" i="1054"/>
  <c r="M34" i="1054"/>
  <c r="G34" i="1054"/>
  <c r="Q33" i="1054"/>
  <c r="O33" i="1054"/>
  <c r="G33" i="1054"/>
  <c r="Q32" i="1054"/>
  <c r="O32" i="1054"/>
  <c r="G32" i="1054"/>
  <c r="Q31" i="1054"/>
  <c r="P31" i="1054"/>
  <c r="O31" i="1054"/>
  <c r="N31" i="1054"/>
  <c r="M31" i="1054"/>
  <c r="G31" i="1054"/>
  <c r="Q30" i="1054"/>
  <c r="O30" i="1054"/>
  <c r="N30" i="1054"/>
  <c r="M30" i="1054"/>
  <c r="G30" i="1054"/>
  <c r="Q29" i="1054"/>
  <c r="O29" i="1054"/>
  <c r="N29" i="1054"/>
  <c r="G29" i="1054"/>
  <c r="P28" i="1054"/>
  <c r="O28" i="1054"/>
  <c r="N28" i="1054"/>
  <c r="M28" i="1054"/>
  <c r="Q28" i="1054" s="1"/>
  <c r="G28" i="1054"/>
  <c r="Q27" i="1054"/>
  <c r="G27" i="1054"/>
  <c r="Q26" i="1054"/>
  <c r="G26" i="1054"/>
  <c r="P25" i="1054"/>
  <c r="O25" i="1054"/>
  <c r="N25" i="1054"/>
  <c r="M25" i="1054"/>
  <c r="Q25" i="1054" s="1"/>
  <c r="G25" i="1054"/>
  <c r="Q24" i="1054"/>
  <c r="G24" i="1054"/>
  <c r="Q23" i="1054"/>
  <c r="G23" i="1054"/>
  <c r="Q22" i="1054"/>
  <c r="P22" i="1054"/>
  <c r="O22" i="1054"/>
  <c r="N22" i="1054"/>
  <c r="M22" i="1054"/>
  <c r="G22" i="1054"/>
  <c r="Q21" i="1054"/>
  <c r="P21" i="1054"/>
  <c r="O21" i="1054"/>
  <c r="N21" i="1054"/>
  <c r="M21" i="1054"/>
  <c r="G21" i="1054"/>
  <c r="Q20" i="1054"/>
  <c r="P20" i="1054"/>
  <c r="O20" i="1054"/>
  <c r="N20" i="1054"/>
  <c r="G20" i="1054"/>
  <c r="Q19" i="1054"/>
  <c r="P19" i="1054"/>
  <c r="O19" i="1054"/>
  <c r="N19" i="1054"/>
  <c r="M19" i="1054"/>
  <c r="G19" i="1054"/>
  <c r="Q18" i="1054"/>
  <c r="G18" i="1054"/>
  <c r="Q17" i="1054"/>
  <c r="G17" i="1054"/>
  <c r="Q16" i="1054"/>
  <c r="P16" i="1054"/>
  <c r="O16" i="1054"/>
  <c r="N16" i="1054"/>
  <c r="M16" i="1054"/>
  <c r="G16" i="1054"/>
  <c r="Q15" i="1054"/>
  <c r="G15" i="1054"/>
  <c r="Q14" i="1054"/>
  <c r="G14" i="1054"/>
  <c r="Q13" i="1054"/>
  <c r="P13" i="1054"/>
  <c r="O13" i="1054"/>
  <c r="N13" i="1054"/>
  <c r="M13" i="1054"/>
  <c r="G13" i="1054"/>
  <c r="Q12" i="1054"/>
  <c r="P12" i="1054"/>
  <c r="N12" i="1054"/>
  <c r="G12" i="1054"/>
  <c r="E12" i="1054"/>
  <c r="D12" i="1054"/>
  <c r="Q11" i="1054"/>
  <c r="P11" i="1054"/>
  <c r="N11" i="1054"/>
  <c r="M11" i="1054"/>
  <c r="G11" i="1054"/>
  <c r="E11" i="1054"/>
  <c r="D11" i="1054"/>
  <c r="Q10" i="1054"/>
  <c r="G10" i="1054"/>
  <c r="E272" i="1057" l="1"/>
  <c r="E280" i="1057" s="1"/>
  <c r="E273" i="1057"/>
  <c r="Q227" i="1057"/>
  <c r="K269" i="1057"/>
  <c r="F281" i="316"/>
  <c r="K272" i="1057" l="1"/>
  <c r="J281" i="316"/>
  <c r="E157" i="316"/>
  <c r="G144" i="316" s="1"/>
  <c r="F203" i="316"/>
  <c r="J203" i="316" s="1"/>
  <c r="E261" i="316"/>
  <c r="I261" i="316" s="1"/>
  <c r="G149" i="316"/>
  <c r="J294" i="316"/>
  <c r="E284" i="316"/>
  <c r="C284" i="316"/>
  <c r="D264" i="316"/>
  <c r="B264" i="316"/>
  <c r="J246" i="316"/>
  <c r="E206" i="316"/>
  <c r="C206" i="316"/>
  <c r="D160" i="316"/>
  <c r="B160" i="316"/>
  <c r="K151" i="316"/>
  <c r="E151" i="316"/>
  <c r="G284" i="316"/>
  <c r="H149" i="316"/>
  <c r="K148" i="316"/>
  <c r="H148" i="316"/>
  <c r="G148" i="316"/>
  <c r="K147" i="316"/>
  <c r="F264" i="316" s="1"/>
  <c r="H147" i="316"/>
  <c r="K146" i="316"/>
  <c r="G249" i="316" s="1"/>
  <c r="H249" i="316" s="1"/>
  <c r="H146" i="316"/>
  <c r="G146" i="316"/>
  <c r="K145" i="316"/>
  <c r="G206" i="316" s="1"/>
  <c r="H145" i="316"/>
  <c r="K144" i="316"/>
  <c r="F160" i="316" s="1"/>
  <c r="H144" i="316"/>
  <c r="L272" i="1057" l="1"/>
  <c r="K280" i="1057"/>
  <c r="L280" i="1057" s="1"/>
  <c r="H151" i="316"/>
  <c r="G145" i="316"/>
  <c r="I157" i="316"/>
  <c r="G147" i="316"/>
  <c r="R227" i="1057" l="1"/>
  <c r="G151" i="3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Financiero</author>
  </authors>
  <commentList>
    <comment ref="M257" authorId="0" shapeId="0" xr:uid="{00000000-0006-0000-0000-000001000000}">
      <text>
        <r>
          <rPr>
            <b/>
            <sz val="9"/>
            <color indexed="81"/>
            <rFont val="Tahoma"/>
            <family val="2"/>
          </rPr>
          <t>Financiero:</t>
        </r>
        <r>
          <rPr>
            <sz val="9"/>
            <color indexed="81"/>
            <rFont val="Tahoma"/>
            <family val="2"/>
          </rPr>
          <t xml:space="preserve">
Valor del fondeo 5.655.984.726</t>
        </r>
      </text>
    </comment>
  </commentList>
</comments>
</file>

<file path=xl/sharedStrings.xml><?xml version="1.0" encoding="utf-8"?>
<sst xmlns="http://schemas.openxmlformats.org/spreadsheetml/2006/main" count="3366" uniqueCount="1417">
  <si>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</si>
  <si>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</si>
  <si>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</si>
  <si>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</si>
  <si>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</si>
  <si>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</si>
  <si>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</si>
  <si>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</si>
  <si>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</si>
  <si>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</si>
  <si>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</si>
  <si>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</si>
  <si>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</si>
  <si>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</si>
  <si>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</si>
  <si>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</si>
  <si>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</si>
  <si>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</si>
  <si>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</si>
  <si>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</si>
  <si>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</si>
  <si>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</si>
  <si>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</si>
  <si>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</si>
  <si>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</si>
  <si>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</si>
  <si>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</si>
  <si>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</si>
  <si>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</si>
  <si>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</si>
  <si>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</si>
  <si>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</si>
  <si>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</si>
  <si>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</si>
  <si>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</si>
  <si>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</si>
  <si>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</si>
  <si>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</si>
  <si>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</si>
  <si>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</si>
  <si>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</si>
  <si>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</si>
  <si>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</si>
  <si>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</si>
  <si>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</si>
  <si>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</si>
  <si>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</si>
  <si>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</si>
  <si>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</si>
  <si>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</si>
  <si>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</si>
  <si>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</si>
  <si>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</si>
  <si>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</si>
  <si>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</si>
  <si>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</si>
  <si>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</si>
  <si>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</si>
  <si>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</si>
  <si>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</si>
  <si>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</si>
  <si>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</si>
  <si>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</si>
  <si>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</si>
  <si>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</si>
  <si>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</si>
  <si>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</si>
  <si>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</si>
  <si>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</si>
  <si>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</si>
  <si>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</si>
  <si>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</si>
  <si>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</si>
  <si>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</si>
  <si>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</si>
  <si>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</si>
  <si>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</si>
  <si>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</si>
  <si>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</si>
  <si>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</si>
  <si>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</si>
  <si>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</si>
  <si>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</si>
  <si>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</si>
  <si>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</si>
  <si>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</si>
  <si>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</si>
  <si>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</si>
  <si>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</si>
  <si>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</si>
  <si>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</si>
  <si>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</si>
  <si>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</si>
  <si>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</si>
  <si>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</si>
  <si>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</si>
  <si>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</si>
  <si>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</si>
  <si>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</si>
  <si>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</si>
  <si>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</si>
  <si>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</si>
  <si>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</si>
  <si>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</si>
  <si>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</si>
  <si>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</si>
  <si>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</si>
  <si>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</si>
  <si>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</si>
  <si>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</si>
  <si>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</si>
  <si>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</si>
  <si>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</si>
  <si>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</si>
  <si>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</si>
  <si>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</si>
  <si>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</si>
  <si>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</si>
  <si>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</si>
  <si>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</si>
  <si>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</si>
  <si>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</si>
  <si>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</si>
  <si>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</si>
  <si>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</si>
  <si>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</si>
  <si>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</si>
  <si>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</si>
  <si>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</si>
  <si>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</si>
  <si>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</si>
  <si>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</si>
  <si>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</si>
  <si>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</si>
  <si>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</si>
  <si>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</si>
  <si>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</si>
  <si>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</si>
  <si>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</si>
  <si>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</si>
  <si>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</si>
  <si>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</si>
  <si>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</si>
  <si>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</si>
  <si>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</si>
  <si>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</si>
  <si>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</si>
  <si>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</si>
  <si>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</si>
  <si>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</si>
  <si>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</si>
  <si>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</si>
  <si>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sept-2015</t>
  </si>
  <si>
    <t>octubre-2015</t>
  </si>
  <si>
    <t>noviembre-2015</t>
  </si>
  <si>
    <t>diciembre-2015</t>
  </si>
  <si>
    <t>enero-2016</t>
  </si>
  <si>
    <t>febrero-2016</t>
  </si>
  <si>
    <t>marzo-2016</t>
  </si>
  <si>
    <t>abril-2016</t>
  </si>
  <si>
    <t>mayo-2016</t>
  </si>
  <si>
    <t>junio-2016</t>
  </si>
  <si>
    <t>julio-2016</t>
  </si>
  <si>
    <t>agosto-2016</t>
  </si>
  <si>
    <t>septiembre-2016</t>
  </si>
  <si>
    <t>octubre-2016</t>
  </si>
  <si>
    <t>diciembre-2016</t>
  </si>
  <si>
    <t>enero-2017</t>
  </si>
  <si>
    <t>marzo-2017</t>
  </si>
  <si>
    <t>abril-2017</t>
  </si>
  <si>
    <t>Septiembre 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</si>
  <si>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</si>
  <si>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</si>
  <si>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</si>
  <si>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</si>
  <si>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</si>
  <si>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</si>
  <si>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</si>
  <si>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</si>
  <si>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</si>
  <si>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</si>
  <si>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</si>
  <si>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</si>
  <si>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</si>
  <si>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</si>
  <si>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</si>
  <si>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</si>
  <si>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</si>
  <si>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</si>
  <si>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AGOSTO-2017</t>
  </si>
  <si>
    <t>Giro 17</t>
  </si>
  <si>
    <t>septiembre-2017</t>
  </si>
  <si>
    <t>Giro 18</t>
  </si>
  <si>
    <t>Subcuenta Interventoría y Supervisión</t>
  </si>
  <si>
    <t>6 meses desde la Fecha de Inicio</t>
  </si>
  <si>
    <t>12 meses desde la Fecha de Inicio</t>
  </si>
  <si>
    <t>18 meses desde la Fecha de Inicio</t>
  </si>
  <si>
    <t>Abril-2017</t>
  </si>
  <si>
    <t>24 meses desde la Fecha de Inicio</t>
  </si>
  <si>
    <t>30 meses desde la Fecha de Inicio</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</si>
  <si>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</si>
  <si>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</si>
  <si>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</si>
  <si>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</si>
  <si>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</si>
  <si>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</si>
  <si>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</si>
  <si>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</si>
  <si>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</si>
  <si>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</si>
  <si>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</si>
  <si>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Aporte Enero 6-2017</t>
  </si>
  <si>
    <t>Aporte Enero 30-2017</t>
  </si>
  <si>
    <t>Aporte Julio 05-2017</t>
  </si>
  <si>
    <t>Mayo-2017</t>
  </si>
  <si>
    <t>Aporte Enero  06-2018</t>
  </si>
  <si>
    <t>diciembre de 2017</t>
  </si>
  <si>
    <t>Aporte Enero 30-2018</t>
  </si>
  <si>
    <t>cumplido</t>
  </si>
  <si>
    <t>Cuentas COMPENSACIONES AMBIENTALES</t>
  </si>
  <si>
    <t>Aporte julio 15-2017</t>
  </si>
  <si>
    <t>Aporte Agosto 15-2017</t>
  </si>
  <si>
    <t>Aporte  sept 15-2017</t>
  </si>
  <si>
    <t>Agosto-2017</t>
  </si>
  <si>
    <t>Aporte  oct 15-2017</t>
  </si>
  <si>
    <t>Septiembre-2017</t>
  </si>
  <si>
    <t>Aporte  Nov 15-2017</t>
  </si>
  <si>
    <t>octubre-2017</t>
  </si>
  <si>
    <t>Aporte  Dic 15-2017</t>
  </si>
  <si>
    <t>Noviembre-2017</t>
  </si>
  <si>
    <t>Aporte  Ene 16-2018</t>
  </si>
  <si>
    <t>diciembre-2017</t>
  </si>
  <si>
    <t>Aporte  feb 16-2018</t>
  </si>
  <si>
    <t>Enero-2018</t>
  </si>
  <si>
    <t>aporte de mar -12-2018</t>
  </si>
  <si>
    <t>febrero-2018</t>
  </si>
  <si>
    <t>aporte de abr -19-2018</t>
  </si>
  <si>
    <t>marzo-2018</t>
  </si>
  <si>
    <t>Cuentas REDES</t>
  </si>
  <si>
    <t>Aporte julio 06-2017</t>
  </si>
  <si>
    <t>SUBCUENTA PREDIOS II</t>
  </si>
  <si>
    <t>Predios OTROS SI N.3</t>
  </si>
  <si>
    <t>03/12/2017 y 11 de dic-2017</t>
  </si>
  <si>
    <t>incumplido por fecha</t>
  </si>
  <si>
    <t>enero-2018</t>
  </si>
  <si>
    <t>feb-2018</t>
  </si>
  <si>
    <t>Giro 19</t>
  </si>
  <si>
    <t>Giro 20</t>
  </si>
  <si>
    <t>Giro 21</t>
  </si>
  <si>
    <t>Giro 22</t>
  </si>
  <si>
    <t>Giro 23</t>
  </si>
  <si>
    <t>REGISTRO FOTOGRÁFICO</t>
  </si>
  <si>
    <t>CONSORCIO EPSILON 4G</t>
  </si>
  <si>
    <t>Control semanal de Avance Predial</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</si>
  <si>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</si>
  <si>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</si>
  <si>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</si>
  <si>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</si>
  <si>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</si>
  <si>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</si>
  <si>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</si>
  <si>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</si>
  <si>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</si>
  <si>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</si>
  <si>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</si>
  <si>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</si>
  <si>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</si>
  <si>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</si>
  <si>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</si>
  <si>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</si>
  <si>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</si>
  <si>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</si>
  <si>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</si>
  <si>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</si>
  <si>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</si>
  <si>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</si>
  <si>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</si>
  <si>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</si>
  <si>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</si>
  <si>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</si>
  <si>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</si>
  <si>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</si>
  <si>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</si>
  <si>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</si>
  <si>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</si>
  <si>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</si>
  <si>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</si>
  <si>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</si>
  <si>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</si>
  <si>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</si>
  <si>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</si>
  <si>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</si>
  <si>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</si>
  <si>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</si>
  <si>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</si>
  <si>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</si>
  <si>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</si>
  <si>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</si>
  <si>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</si>
  <si>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</si>
  <si>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</si>
  <si>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jun-2018</t>
  </si>
  <si>
    <t>junio- 2018</t>
  </si>
  <si>
    <t>aporte de agosto -30-2018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</si>
  <si>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</si>
  <si>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</si>
  <si>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</si>
  <si>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</si>
  <si>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</si>
  <si>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</si>
  <si>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</si>
  <si>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</si>
  <si>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</si>
  <si>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</si>
  <si>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</si>
  <si>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</si>
  <si>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</si>
  <si>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</si>
  <si>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</si>
  <si>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</si>
  <si>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</si>
  <si>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</si>
  <si>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</si>
  <si>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</si>
  <si>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</si>
  <si>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</si>
  <si>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noviembre-2018</t>
  </si>
  <si>
    <t>soporte contractual</t>
  </si>
  <si>
    <t>MASC</t>
  </si>
  <si>
    <t>nov-2018</t>
  </si>
  <si>
    <t>Aporte de Dic-2018</t>
  </si>
  <si>
    <t>aporte enero -30-2019</t>
  </si>
  <si>
    <t>VIGENCIAS FUTURAS</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</si>
  <si>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</si>
  <si>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</si>
  <si>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</si>
  <si>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</si>
  <si>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</si>
  <si>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</si>
  <si>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</si>
  <si>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</si>
  <si>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</si>
  <si>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</si>
  <si>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</si>
  <si>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</si>
  <si>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</si>
  <si>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</si>
  <si>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</si>
  <si>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</si>
  <si>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</si>
  <si>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</si>
  <si>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</si>
  <si>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</si>
  <si>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</si>
  <si>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</si>
  <si>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</si>
  <si>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</si>
  <si>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</si>
  <si>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</si>
  <si>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</si>
  <si>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</si>
  <si>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</si>
  <si>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</si>
  <si>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</si>
  <si>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</si>
  <si>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</si>
  <si>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</si>
  <si>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</si>
  <si>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</si>
  <si>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</si>
  <si>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</si>
  <si>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</si>
  <si>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</si>
  <si>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</si>
  <si>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</si>
  <si>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</si>
  <si>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</si>
  <si>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</si>
  <si>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</si>
  <si>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</si>
  <si>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</si>
  <si>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</si>
  <si>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</si>
  <si>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</si>
  <si>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</si>
  <si>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</si>
  <si>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</si>
  <si>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</si>
  <si>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</si>
  <si>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</si>
  <si>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</si>
  <si>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</si>
  <si>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</si>
  <si>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</si>
  <si>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</si>
  <si>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</si>
  <si>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</si>
  <si>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</si>
  <si>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</si>
  <si>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</si>
  <si>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</si>
  <si>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</si>
  <si>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</si>
  <si>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</si>
  <si>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</si>
  <si>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</si>
  <si>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</si>
  <si>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</si>
  <si>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</si>
  <si>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</si>
  <si>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</si>
  <si>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</si>
  <si>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</si>
  <si>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</si>
  <si>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</si>
  <si>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</si>
  <si>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</si>
  <si>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</si>
  <si>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</si>
  <si>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</si>
  <si>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</si>
  <si>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</si>
  <si>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</si>
  <si>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</si>
  <si>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</si>
  <si>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</si>
  <si>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</si>
  <si>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</si>
  <si>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</si>
  <si>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</si>
  <si>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</si>
  <si>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</si>
  <si>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</si>
  <si>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</si>
  <si>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</si>
  <si>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</si>
  <si>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</si>
  <si>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</si>
  <si>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</si>
  <si>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</si>
  <si>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</si>
  <si>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</si>
  <si>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</si>
  <si>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</si>
  <si>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</si>
  <si>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</si>
  <si>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</si>
  <si>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</si>
  <si>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</si>
  <si>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</si>
  <si>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</si>
  <si>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</si>
  <si>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</si>
  <si>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</si>
  <si>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</si>
  <si>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</si>
  <si>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</si>
  <si>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</si>
  <si>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</si>
  <si>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</si>
  <si>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</si>
  <si>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</si>
  <si>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</si>
  <si>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</si>
  <si>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</si>
  <si>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</si>
  <si>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</si>
  <si>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Cumplió los fondeos los esta realizando anticipadamente</t>
  </si>
  <si>
    <t>Aporte anual 2019</t>
  </si>
  <si>
    <t xml:space="preserve">El presupuesto actualizado de redes húmedas obtiene el concepto de NO objeción. </t>
  </si>
  <si>
    <t>Sep-2019</t>
  </si>
  <si>
    <t>Traslado de redes húmedas UF2.1.</t>
  </si>
  <si>
    <t>Dic-2019</t>
  </si>
  <si>
    <t>E</t>
  </si>
  <si>
    <t>P</t>
  </si>
  <si>
    <t>IS</t>
  </si>
  <si>
    <t>SC</t>
  </si>
  <si>
    <t>CA</t>
  </si>
  <si>
    <t>R</t>
  </si>
  <si>
    <t>VF</t>
  </si>
  <si>
    <t>NOV/2019</t>
  </si>
  <si>
    <t>Cumplido</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</si>
  <si>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</si>
  <si>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</si>
  <si>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</si>
  <si>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</si>
  <si>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</si>
  <si>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</si>
  <si>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</si>
  <si>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</si>
  <si>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FECHA APROBACIÓN</t>
  </si>
  <si>
    <t>31 ENERO DE 2020</t>
  </si>
  <si>
    <t>PK 0+160</t>
  </si>
  <si>
    <t>PK 11+700 Zona del retorno # 1</t>
  </si>
  <si>
    <t>Concretos premezclados</t>
  </si>
  <si>
    <t>ACTIVIDADES CRÍTICAS SEGÚN ANEXO #1 DE MAR 1, POR LA CUARENTENA DEL COVID-19</t>
  </si>
  <si>
    <t>PK 24+300 CD - Box # 106</t>
  </si>
  <si>
    <t>Unidad Funcional 4,1 - Rehabilitación Sector 4.1 Venecia - Peñalisa (Salgar) 8,8 KM</t>
  </si>
  <si>
    <t>PK 0+700</t>
  </si>
  <si>
    <t>o CCO del TUNEL</t>
  </si>
  <si>
    <t>MOVIMIENTO TIERRA o MATERIAL DE DESCOMBRO</t>
  </si>
  <si>
    <t>TEMAS DE CONTROL EN EL PERIODO PUENTES</t>
  </si>
  <si>
    <t>FOTO 3</t>
  </si>
  <si>
    <t>FOTO 4</t>
  </si>
  <si>
    <t>FOTO 5</t>
  </si>
  <si>
    <t>FOTO 6</t>
  </si>
  <si>
    <t>PK 9+200</t>
  </si>
  <si>
    <t>PK 17+300</t>
  </si>
  <si>
    <t>PK 18+800</t>
  </si>
  <si>
    <t>PK 24+150</t>
  </si>
  <si>
    <t>UF-1.0</t>
  </si>
  <si>
    <t>UF-2.1</t>
  </si>
  <si>
    <t>UF-3.0</t>
  </si>
  <si>
    <t>31  ENERO DE 2020</t>
  </si>
  <si>
    <t>6'0%</t>
  </si>
  <si>
    <t>PK 24+400/700 CD</t>
  </si>
  <si>
    <t>Aprobados</t>
  </si>
  <si>
    <t>No Aprobados</t>
  </si>
  <si>
    <t>Avalúos Preliminares Aprobados</t>
  </si>
  <si>
    <t>Avalúos Preliminares No Aprobados</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</si>
  <si>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</si>
  <si>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</si>
  <si>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</si>
  <si>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</si>
  <si>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18+300</t>
  </si>
  <si>
    <t>Se encuentran estacionadas 2 grúas, una ambulancia y un carro de inspección a fin de prestar los servicios de emergencia, cuando los usuarios o las condiciones  los requieran.</t>
  </si>
  <si>
    <t>PK 0+060</t>
  </si>
  <si>
    <t>PK 0+130</t>
  </si>
  <si>
    <t>Puente PK 1+440 UF 1-  Finalizan acabados en defensas tipo New Jerseys.</t>
  </si>
  <si>
    <t>Puente PK 0+930 UF 1. Acabados de defensas tipo New Jersey, ambos costados.</t>
  </si>
  <si>
    <t>,</t>
  </si>
  <si>
    <t>PK 5+720</t>
  </si>
  <si>
    <t>PK 18+000</t>
  </si>
  <si>
    <t>Puente PK 0+930 UF 1. Vista panorámica Puente construido.</t>
  </si>
  <si>
    <t>Puente PK 1+440 UF 1-  Vista panorámica Puente construido.</t>
  </si>
  <si>
    <t>ACTIVIDADES CRÍTICAS SEGÚN ANEXO #1 DE MAR 1 POR LA CUARENTENA DEL COVID-19</t>
  </si>
  <si>
    <t xml:space="preserve">PK 15+300 </t>
  </si>
  <si>
    <t>PK 14+900</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</si>
  <si>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</si>
  <si>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</si>
  <si>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</si>
  <si>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</si>
  <si>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</si>
  <si>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</si>
  <si>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</si>
  <si>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</si>
  <si>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</si>
  <si>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</si>
  <si>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</si>
  <si>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</si>
  <si>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SEGURIDAD VIAL</t>
  </si>
  <si>
    <t>TRABAJOS FINALIZADOS EL 29 DE MAYO DEL 2020</t>
  </si>
  <si>
    <t>Puente PK 0+160 UF 1- Defensa tipo New Jersey terminadas.</t>
  </si>
  <si>
    <t>REUNIONES/ACTIVIDADES</t>
  </si>
  <si>
    <t>PK 0+650/700 CI</t>
  </si>
  <si>
    <t>PK 17+800</t>
  </si>
  <si>
    <t>Excavación / Rellenos de terraplén / Drenajes - CD</t>
  </si>
  <si>
    <t>Reforzamiento y protección talud perfilado - Pavimento rígido, veredal</t>
  </si>
  <si>
    <t>PK 12+850</t>
  </si>
  <si>
    <t>PK 4+500</t>
  </si>
  <si>
    <t>PK 8+400</t>
  </si>
  <si>
    <t>Perfilado de talud (fallado el pasado 22 de enero) - CD</t>
  </si>
  <si>
    <t>PK 10+200</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</si>
  <si>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</si>
  <si>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</si>
  <si>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</si>
  <si>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</si>
  <si>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</si>
  <si>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</si>
  <si>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</si>
  <si>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</si>
  <si>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</si>
  <si>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</si>
  <si>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</si>
  <si>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</si>
  <si>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</si>
  <si>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</si>
  <si>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</si>
  <si>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</si>
  <si>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</si>
  <si>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</si>
  <si>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</si>
  <si>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</si>
  <si>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</si>
  <si>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</si>
  <si>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</si>
  <si>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</si>
  <si>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</si>
  <si>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</si>
  <si>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</si>
  <si>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</si>
  <si>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</si>
  <si>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</si>
  <si>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PK 5+100</t>
  </si>
  <si>
    <t>PK 5+200</t>
  </si>
  <si>
    <t>Imprimación + mezcla asfáltica en caliente - CI</t>
  </si>
  <si>
    <t>PK 8+500</t>
  </si>
  <si>
    <t>Excavación y Llenos (incluye talud perfilado), drenajes - CD</t>
  </si>
  <si>
    <t xml:space="preserve">PK 27+400 </t>
  </si>
  <si>
    <t>Trabajos de excavación, de llenos - Reconstrucción de box # 126 - Sitio cercano a la planta de asfaltos. CD / CI</t>
  </si>
  <si>
    <t>Puente PK 5+540 UF 1 - UF 1 - Finalizan acabados módulos defensas tipo New Jersey ambos costados</t>
  </si>
  <si>
    <t xml:space="preserve">Puente PK 5+540 UF 1 - Finalizan acabados de módulos New Jersey , ambos costados. </t>
  </si>
  <si>
    <t>Puente PK 1+940 UF 1-  -ESTRIBO 1. Instalación de platina y pernos de anclaje para junta de dilatacíon provicional.</t>
  </si>
  <si>
    <t>Puente PK 1+940 UF 1-  ESTRIBO 1. Junta de dilatacíon provicional instalada..</t>
  </si>
  <si>
    <t>Ampliación Puente PK18+700 UF2.1 La Muñóz II. Instalación de pintura baranda vehicular, ambos costados. Finalizado.</t>
  </si>
  <si>
    <t>PK 6+900</t>
  </si>
  <si>
    <t>PK 14+700 CD</t>
  </si>
  <si>
    <t>Llenos, material seleccionado  y redes ITS. - CD</t>
  </si>
  <si>
    <t xml:space="preserve">Inactivo. 
La plataforma de la segunda calzada ya cuenta con la capa intermedia asfáltica tipo MSC-25. Se instalaron redes ITS. También se coloco y extendió la capa intermedia asfáltica, tipo MSC-25. También se construyeron cunetas (con sección triangular o en L), en la parte media entre calzadas. </t>
  </si>
  <si>
    <t>PK 21+300 CI</t>
  </si>
  <si>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</si>
  <si>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</si>
  <si>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</si>
  <si>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</si>
  <si>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</si>
  <si>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</si>
  <si>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</si>
  <si>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</si>
  <si>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</si>
  <si>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</si>
  <si>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</si>
  <si>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</si>
  <si>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</si>
  <si>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</si>
  <si>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</si>
  <si>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</si>
  <si>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</si>
  <si>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</si>
  <si>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</si>
  <si>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</si>
  <si>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</si>
  <si>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</si>
  <si>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</si>
  <si>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</si>
  <si>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</si>
  <si>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</si>
  <si>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</si>
  <si>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</si>
  <si>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</si>
  <si>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</si>
  <si>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</si>
  <si>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</si>
  <si>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</si>
  <si>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</si>
  <si>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</si>
  <si>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</si>
  <si>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</si>
  <si>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</si>
  <si>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</si>
  <si>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</si>
  <si>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</si>
  <si>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</si>
  <si>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</si>
  <si>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</si>
  <si>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</si>
  <si>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</si>
  <si>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</si>
  <si>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</si>
  <si>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</si>
  <si>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</si>
  <si>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</si>
  <si>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</si>
  <si>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</si>
  <si>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</si>
  <si>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</si>
  <si>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</si>
  <si>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</si>
  <si>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</si>
  <si>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</si>
  <si>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</si>
  <si>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</si>
  <si>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</si>
  <si>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</si>
  <si>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</si>
  <si>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</si>
  <si>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</si>
  <si>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</si>
  <si>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</si>
  <si>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</si>
  <si>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</si>
  <si>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</si>
  <si>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</si>
  <si>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</si>
  <si>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</si>
  <si>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</si>
  <si>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</si>
  <si>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Giro 37</t>
  </si>
  <si>
    <t>Aporte de Julio 31 -2020</t>
  </si>
  <si>
    <t>Jun-20</t>
  </si>
  <si>
    <t>Cumplió aporte del mes de Julio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</si>
  <si>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</si>
  <si>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</si>
  <si>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</si>
  <si>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</si>
  <si>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</si>
  <si>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</si>
  <si>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</si>
  <si>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</si>
  <si>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</si>
  <si>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</si>
  <si>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</si>
  <si>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</si>
  <si>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</si>
  <si>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</si>
  <si>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</si>
  <si>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</si>
  <si>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</si>
  <si>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</si>
  <si>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</si>
  <si>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</si>
  <si>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</si>
  <si>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</si>
  <si>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</si>
  <si>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</si>
  <si>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</si>
  <si>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</si>
  <si>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</si>
  <si>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</si>
  <si>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</si>
  <si>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</si>
  <si>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</si>
  <si>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</si>
  <si>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</si>
  <si>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</si>
  <si>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</si>
  <si>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</si>
  <si>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</si>
  <si>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</si>
  <si>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</si>
  <si>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ESPERA RESPUESTA DEL ESPECIALISTA  DE LA INTERVENTORÍA</t>
  </si>
  <si>
    <t>Ampliación Puente PK18+700 UF2.1 La Muñóz II. Instalación de pintura epóxica baranda vehicular. Finalizado.</t>
  </si>
  <si>
    <t>PK 14+400 CD</t>
  </si>
  <si>
    <t>PK 16+900</t>
  </si>
  <si>
    <t>PK 31+270 CD</t>
  </si>
  <si>
    <t>PR 6+700</t>
  </si>
  <si>
    <t>Puente el Paso sobre el Rio Cauca (o puente amarillo)</t>
  </si>
  <si>
    <t>Llenos y ODT # 008 + Disipador - CI</t>
  </si>
  <si>
    <r>
      <rPr>
        <b/>
        <sz val="11"/>
        <rFont val="Arial"/>
        <family val="2"/>
      </rPr>
      <t xml:space="preserve">PUENTE  PK8+115  UF1:  </t>
    </r>
    <r>
      <rPr>
        <sz val="1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rFont val="Arial"/>
        <family val="2"/>
      </rPr>
      <t>INFRAESTRUCTURA TERMINADA</t>
    </r>
    <r>
      <rPr>
        <sz val="1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rFont val="Arial"/>
        <family val="2"/>
      </rPr>
      <t>SUPERESTRUCTURA TERMINADA</t>
    </r>
    <r>
      <rPr>
        <sz val="1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</si>
  <si>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 xml:space="preserve">Granulares + capa asfáltica sobre ODT + Demarcación horizontal </t>
  </si>
  <si>
    <t xml:space="preserve">Mezcla asfáltica en caliente, MSC-25 + Demarcación horizontal </t>
  </si>
  <si>
    <t>ODT # 063 + Estructura granular + Capa asfáltica + Demarcación horizontal - CD</t>
  </si>
  <si>
    <t>PK 15+000 CI</t>
  </si>
  <si>
    <t>Corte de talud y alargue de Box # 071</t>
  </si>
  <si>
    <t>PK 15+400 CD</t>
  </si>
  <si>
    <t>PK 18+400</t>
  </si>
  <si>
    <t xml:space="preserve">RAP (Recycling Asphalt Pavement) </t>
  </si>
  <si>
    <t>Drenajes + Paisajismo - Sitio Piedras Verdes</t>
  </si>
  <si>
    <t>PK 21+900</t>
  </si>
  <si>
    <t>Retorno #2 - Paisajismo</t>
  </si>
  <si>
    <t>FECHA  APROBACIÓN</t>
  </si>
  <si>
    <t>Descripción</t>
  </si>
  <si>
    <t>Ficha Social No Objetada</t>
  </si>
  <si>
    <t>Ficha Social Objetada</t>
  </si>
  <si>
    <t>No Aplica Compensación</t>
  </si>
  <si>
    <t>PK 8+080</t>
  </si>
  <si>
    <t>Mejoramiento - CI</t>
  </si>
  <si>
    <t xml:space="preserve">Las plantas concreteras del PK 13 y del PK 1+200 harán la fabricación de: concretos lanzados, concretos estructurales, morteros de inyección y los concretos simples; según los requerimientos de cada uno de los frentes activos que los requieran. </t>
  </si>
  <si>
    <t>ÉPSILON4G</t>
  </si>
  <si>
    <t>PK 3+400</t>
  </si>
  <si>
    <t>Muro # 037 - TA, Seguridad vial</t>
  </si>
  <si>
    <t>PK 10+750 CI</t>
  </si>
  <si>
    <t>Box Doña Rosa - Excavación mecánica, muro escollera, demolición de negocio</t>
  </si>
  <si>
    <t>Lleno estructural, fallado - Nueva rehabilitación - Monitoreo, CI</t>
  </si>
  <si>
    <t>PK 13+200</t>
  </si>
  <si>
    <t>PK 16+300 CD</t>
  </si>
  <si>
    <t>Box # 072 + Fresado + Granulares CD / CI</t>
  </si>
  <si>
    <t>ESTACIÓN O PLAYA DE PEAJES - ESTRUCTURA METALICA DE CUBIERTA</t>
  </si>
  <si>
    <t xml:space="preserve">PK 2+600 </t>
  </si>
  <si>
    <t>PK 3+200</t>
  </si>
  <si>
    <t>Mejoramiento de calzada existente - CD</t>
  </si>
  <si>
    <t>PK 4+400 CD</t>
  </si>
  <si>
    <t xml:space="preserve">PK 5+800 </t>
  </si>
  <si>
    <t>Muro # 072 - HA, Seguridad vial - CI</t>
  </si>
  <si>
    <t>Material seleccionado (estructura de pavimento flexible) + capa asfáltica + señalización</t>
  </si>
  <si>
    <t>Variante Sopetrán</t>
  </si>
  <si>
    <t>PK 25+900</t>
  </si>
  <si>
    <t>Box culvert # 067 + Cortes / Llenos / Curado de granulares / Mezcla asfáltica -  CD</t>
  </si>
  <si>
    <t xml:space="preserve">PK 0+850 </t>
  </si>
  <si>
    <t>PK 21+300</t>
  </si>
  <si>
    <t>Inactivo. Se continua con la actividad de instalación de paneles de acero, de encofrados y funde canal perimetral. También se funden cunetas en bordes de las calzadas.</t>
  </si>
  <si>
    <t>Traslado de Redes Eléctricas; Alumbrado Público y de Telecomunicaciones UF1 y UF3.</t>
  </si>
  <si>
    <t>Traslado de Redes Húmedas UF1 y UF3</t>
  </si>
  <si>
    <t>Puente PK 5+240 UF 1.  Vista panorámica desde PK menores hacia mayores, acabados finales New Jersey..</t>
  </si>
  <si>
    <t>Puente PK 5+240 UF 1. Acabados defensas tipo New Jersey cara externa e interna, costado izquierdo.</t>
  </si>
  <si>
    <t>PK 31+260/680 CI (nuevo trazado)</t>
  </si>
  <si>
    <t>Aporte 2019</t>
  </si>
  <si>
    <t>Aporte 2018</t>
  </si>
  <si>
    <t>Certificacion</t>
  </si>
  <si>
    <t>Aporte adicional</t>
  </si>
  <si>
    <t>.</t>
  </si>
  <si>
    <t>Ambiental Int</t>
  </si>
  <si>
    <t>C303700071-8477-2310</t>
  </si>
  <si>
    <t>NO Cumplió aporte del mes de Octubre 2020</t>
  </si>
  <si>
    <t>Sep-20</t>
  </si>
  <si>
    <t>Aporte de octubre 31 -2020</t>
  </si>
  <si>
    <t>Giro 40</t>
  </si>
  <si>
    <t>C303700071-8477-2308</t>
  </si>
  <si>
    <t>Cumplió aporte del mes de  Septiembre 2020</t>
  </si>
  <si>
    <t>Ago-20</t>
  </si>
  <si>
    <t>Aporte de Septiembre 30 -2020</t>
  </si>
  <si>
    <t>Giro 39</t>
  </si>
  <si>
    <t>C303700071-8477-2307</t>
  </si>
  <si>
    <t>Cumplió aporte del mes de Agosto 2020</t>
  </si>
  <si>
    <t>Jul-20</t>
  </si>
  <si>
    <t>Aporte de agosto 31 -2020</t>
  </si>
  <si>
    <t>Giro 38</t>
  </si>
  <si>
    <t>Total Establecido</t>
  </si>
  <si>
    <t>No Cumplió</t>
  </si>
  <si>
    <t>Septiembre -2020</t>
  </si>
  <si>
    <t>Aporte anual 2020</t>
  </si>
  <si>
    <t>Giro 6 Anual</t>
  </si>
  <si>
    <t>Giro 10 Semestral</t>
  </si>
  <si>
    <t>Giro 9 Semestral</t>
  </si>
  <si>
    <t>Giro 5 Anual</t>
  </si>
  <si>
    <t>Giro 8 Semestral</t>
  </si>
  <si>
    <t>Giro 4 Anual</t>
  </si>
  <si>
    <t>Giro 7 Semestral</t>
  </si>
  <si>
    <t>Giro 6 Semestral</t>
  </si>
  <si>
    <t>Giro 3 Anual</t>
  </si>
  <si>
    <t>Giro 5 Semestral</t>
  </si>
  <si>
    <t>Giro 4 Semestral</t>
  </si>
  <si>
    <t>Giro 2 Anual</t>
  </si>
  <si>
    <t>Giro 3 Semestral</t>
  </si>
  <si>
    <t>Giro 2 Semestral</t>
  </si>
  <si>
    <t>Giro 1 Semestral</t>
  </si>
  <si>
    <t>Giro 1 Anual</t>
  </si>
  <si>
    <t>Cumplió los fondeos los esta realizando anticipadamente (2 Aportes)</t>
  </si>
  <si>
    <t>sep-2020</t>
  </si>
  <si>
    <t>C303700071-8477-2311</t>
  </si>
  <si>
    <t>Sep-2020</t>
  </si>
  <si>
    <t>Intereses</t>
  </si>
  <si>
    <t>Interventoría y Supervisión Interes</t>
  </si>
  <si>
    <t>C303700071-8477-2313</t>
  </si>
  <si>
    <t>Septiembre-2020</t>
  </si>
  <si>
    <t>C303700071-8477-2309</t>
  </si>
  <si>
    <t>Agosto-2020</t>
  </si>
  <si>
    <t>C303700071-8477-2306</t>
  </si>
  <si>
    <t>Julio-2020</t>
  </si>
  <si>
    <t xml:space="preserve">C303700071-8477-2303 </t>
  </si>
  <si>
    <t xml:space="preserve">C303700071-8477-2301 
</t>
  </si>
  <si>
    <t xml:space="preserve">C303700071-8477-2300 
</t>
  </si>
  <si>
    <t xml:space="preserve">                              TOTAL Aportes EQUITY</t>
  </si>
  <si>
    <t xml:space="preserve">PK 1+800 </t>
  </si>
  <si>
    <t>PK 0+150</t>
  </si>
  <si>
    <t>PK 0+550</t>
  </si>
  <si>
    <t>MEJORAMIENTO DE CALZADA, CI</t>
  </si>
  <si>
    <t>C303700071-8477-2312</t>
  </si>
  <si>
    <t>Cumplió aporte del mes de Octubre 2020</t>
  </si>
  <si>
    <t>Ajuste IPC Aporte de octubre 31 -2020</t>
  </si>
  <si>
    <t>Aporte anual 2020 ajuste IPC</t>
  </si>
  <si>
    <t>60 meses desde la Fecha de Inicio Ajuste IPC</t>
  </si>
  <si>
    <t>UF 1</t>
  </si>
  <si>
    <t>UF 2</t>
  </si>
  <si>
    <t>UF 3</t>
  </si>
  <si>
    <t>UF 4</t>
  </si>
  <si>
    <t>De acuerdo con el programa de trabajo presentado por el concesionario para la UF3.1.D, el concesionario continuó actividades de excavación, de las galerías de conexión peatonal 6 y vehicular 3, de forma adelantada; teniendo en cuenta las fechas de inicio de construcción, no objetadas por la interventoría.</t>
  </si>
  <si>
    <r>
      <rPr>
        <b/>
        <sz val="11"/>
        <rFont val="Arial"/>
        <family val="2"/>
      </rPr>
      <t xml:space="preserve">PUENTE PK23+500 UF2.1. </t>
    </r>
    <r>
      <rPr>
        <sz val="11"/>
        <rFont val="Arial"/>
        <family val="2"/>
      </rPr>
      <t xml:space="preserve">Para este Puente  ya se terminó la etapa de la construcción de la </t>
    </r>
    <r>
      <rPr>
        <u/>
        <sz val="11"/>
        <rFont val="Arial"/>
        <family val="2"/>
      </rPr>
      <t>INFRAESTRUCTURA TERMINADA</t>
    </r>
    <r>
      <rPr>
        <sz val="11"/>
        <rFont val="Arial"/>
        <family val="2"/>
      </rPr>
      <t>: Construcción de los ESTRIBOS 1 y 2. Construcción de las PILAS 1, 2 y 3.
En cuanto a la</t>
    </r>
    <r>
      <rPr>
        <u/>
        <sz val="11"/>
        <rFont val="Arial"/>
        <family val="2"/>
      </rPr>
      <t xml:space="preserve"> SUPERESTRUCTURA TERMINADA</t>
    </r>
    <r>
      <rPr>
        <sz val="1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</si>
  <si>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1, 2.1 y 4</t>
  </si>
  <si>
    <t>Acuerdo de coexistencia proyectos superpuestos Autopistas al Mar 1 - Conexión Valles de Aburra - Rio Cauca, asociado a las modificaciones de las Licencias Ambientales Resoluciones 00606 del 25-05-17 y 00639 del 02-06-17</t>
  </si>
  <si>
    <t>Acuerdo superposición INVIAS 
Modificación UF1y3
• Según concepto técnico ANLA N°03835 del 19-01-19 presentado por el grupo evaluador de la ANLA, señaló que en cumplimiento del requerimiento N1 del acta 34 del 20-04-18, el Concesionario aportó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
Modificación UF2.1 
• • 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</si>
  <si>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 xml:space="preserve">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
</t>
  </si>
  <si>
    <t>PK 2+300</t>
  </si>
  <si>
    <t>PK 2+600</t>
  </si>
  <si>
    <t>PK 10+950</t>
  </si>
  <si>
    <t>Descapote + corte mecánico + perfilado de talud + sostenimiento - CI y Box gemelo # 057 (canalización de la Qda. La San Juana II)</t>
  </si>
  <si>
    <t>PK 17+650</t>
  </si>
  <si>
    <t>Corte talud (perfilación) - Consolidación, cubrimiento y sostenimiento - CD</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</si>
  <si>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</si>
  <si>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</si>
  <si>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</si>
  <si>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Instalación acero de refuerzo y encofrado New Jersey por ambos costados y se funden. Se finaliza acabados de módulos fundidos por ambos costados. 
Instalación de pernos de anclaje para juntas de dilatación  provicional, entre los Estribos y el Tablero. Falta instalar la carpeta asfáltica.</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</si>
  <si>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</si>
  <si>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</si>
  <si>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</si>
  <si>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</si>
  <si>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</si>
  <si>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xml:space="preserve">. </t>
    </r>
    <r>
      <rPr>
        <sz val="11"/>
        <rFont val="Arial"/>
        <family val="2"/>
      </rPr>
      <t>Instalación de acero de refuerzo y encofrado construcción de New Jersey por ambos costados, se funden módulos y se realizan acabados en módulos fundidos. Se treminan acabados.</t>
    </r>
    <r>
      <rPr>
        <sz val="11"/>
        <color rgb="FFFF0000"/>
        <rFont val="Arial"/>
        <family val="2"/>
      </rPr>
      <t xml:space="preserve"> Falta instalar juntas de dilatación.</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</si>
  <si>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rFont val="Arial"/>
        <family val="2"/>
      </rPr>
      <t>SUPERESTRUCTURA</t>
    </r>
    <r>
      <rPr>
        <u/>
        <sz val="11"/>
        <color rgb="FFFF0000"/>
        <rFont val="Arial"/>
        <family val="2"/>
      </rPr>
      <t xml:space="preserve">
</t>
    </r>
    <r>
      <rPr>
        <sz val="11"/>
        <rFont val="Arial"/>
        <family val="2"/>
      </rPr>
      <t xml:space="preserve">Montaje del equipo lanza-vigas para instalación de vigas a partir del Estribo 2. Instalación de Vigas prefabricadas sobre apoyos de neopreno, pre-losas, acero de refuerzo de la losas y diafragmas y se funden en vanos 9, 8, 7 , 6, 5, 4, 3, 2 y 1. </t>
    </r>
    <r>
      <rPr>
        <sz val="11"/>
        <color rgb="FFFF0000"/>
        <rFont val="Arial"/>
        <family val="2"/>
      </rPr>
      <t xml:space="preserve">
</t>
    </r>
    <r>
      <rPr>
        <sz val="11"/>
        <rFont val="Arial"/>
        <family val="2"/>
      </rPr>
      <t>Instalación de plataforma y acero de refuerzo para voladizo izquierdo y derecho  vanos 9 , 8, 7, 6 , 5, 4 , 3 2  y 1 y se funden</t>
    </r>
    <r>
      <rPr>
        <sz val="11"/>
        <color rgb="FFFF0000"/>
        <rFont val="Arial"/>
        <family val="2"/>
      </rPr>
      <t>.</t>
    </r>
    <r>
      <rPr>
        <sz val="11"/>
        <rFont val="Arial"/>
        <family val="2"/>
      </rPr>
      <t xml:space="preserve"> Instalación acero de refuerzo y encofrado de New Jersey. Se funden módulos por ambos costados. Se realizan acabados.</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</si>
  <si>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t>
    </r>
    <r>
      <rPr>
        <sz val="11"/>
        <rFont val="Arial"/>
        <family val="2"/>
      </rPr>
      <t>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</si>
  <si>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t>
    </r>
    <r>
      <rPr>
        <sz val="11"/>
        <rFont val="Arial"/>
        <family val="2"/>
      </rPr>
      <t>Se instala acero de refuerzo y se funde losa de aproximación.</t>
    </r>
    <r>
      <rPr>
        <sz val="11"/>
        <color rgb="FFFF0000"/>
        <rFont val="Arial"/>
        <family val="2"/>
      </rPr>
      <t xml:space="preserve">
</t>
    </r>
    <r>
      <rPr>
        <u/>
        <sz val="11"/>
        <rFont val="Arial"/>
        <family val="2"/>
      </rPr>
      <t>SUPERESTRUCTURA</t>
    </r>
    <r>
      <rPr>
        <u/>
        <sz val="11"/>
        <color rgb="FFFF0000"/>
        <rFont val="Arial"/>
        <family val="2"/>
      </rPr>
      <t xml:space="preserve">
</t>
    </r>
    <r>
      <rPr>
        <sz val="11"/>
        <rFont val="Arial"/>
        <family val="2"/>
      </rPr>
      <t>Se instalan Vigas prefabricadas sobre apoyos de neopreno en el vano 1 para ambas calzadas. Se construye diafragma, se instalan pre-losas y acero de refuerzo de la losa y se funde. Se instalan Vigas prefabricadas sobre apoyos de neopreno en el Vano 2 calzada derecha e izquierda.Se construyen diafragmas, se instalan pre-losas Tipo B e instalación acero de refuerzo de la losa y se funden. Instalación de plataforma y acero de refuerzo para voladizos costado derecho e izquierdo de la calzada derecha vanos 1 y 2 y se funden. Para la calzada izquierda  vano 2,  se instala plataforma y acero de refuerzo del voladizo costado izquierdo.  y derecho y se funden. Se instala acero de refuerzo y encofrado en defensas tipo New Jersey. se funden módulos costado derecho e izquierdo de las calzadas derecha e izquierda. Se realizan acabados.</t>
    </r>
    <r>
      <rPr>
        <sz val="11"/>
        <color theme="1"/>
        <rFont val="Arial"/>
        <family val="2"/>
      </rPr>
      <t xml:space="preserve">
El avance en excavación y construcción de anillos es del 107,3%</t>
    </r>
  </si>
  <si>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</si>
  <si>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</si>
  <si>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Frente Inactivo</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</si>
  <si>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Se funde losa aproximación Estribo 2.
</t>
    </r>
    <r>
      <rPr>
        <u/>
        <sz val="11"/>
        <rFont val="Arial"/>
        <family val="2"/>
      </rPr>
      <t xml:space="preserve">SUPERESTRUCTURA
</t>
    </r>
    <r>
      <rPr>
        <sz val="11"/>
        <rFont val="Arial"/>
        <family val="2"/>
      </rPr>
      <t>Instalación de mortero de nivelación con sika Grout spbre pesetales. Montaje del Equipo lanza-vigas.</t>
    </r>
    <r>
      <rPr>
        <sz val="11"/>
        <color rgb="FFFF0000"/>
        <rFont val="Arial"/>
        <family val="2"/>
      </rPr>
      <t xml:space="preserve">
</t>
    </r>
    <r>
      <rPr>
        <sz val="11"/>
        <rFont val="Arial"/>
        <family val="2"/>
      </rPr>
      <t>Vanos 1 , 2 y 3: Instalación de vigas prefabricadas sobre apoyos de neopreno, construcción de diafragmas, instalación de pre-losas, acero de refuerzo de las losas y se funden. Instalación de plataformas y acero de refuerzo voladizos izquierdo  y derecho vanos 1, 2 y 3 y se funden.</t>
    </r>
    <r>
      <rPr>
        <sz val="11"/>
        <color rgb="FFFF0000"/>
        <rFont val="Arial"/>
        <family val="2"/>
      </rPr>
      <t xml:space="preserve"> </t>
    </r>
    <r>
      <rPr>
        <sz val="11"/>
        <rFont val="Arial"/>
        <family val="2"/>
      </rPr>
      <t>Instalación acero de refuerzo y encofrado módulos de New Jersey  ambos costados. y se funden. Se realizan acabados. Falta instalación de juntas de dilatación.</t>
    </r>
    <r>
      <rPr>
        <sz val="11"/>
        <color rgb="FFFF0000"/>
        <rFont val="Arial"/>
        <family val="2"/>
      </rPr>
      <t xml:space="preserve">
</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</si>
  <si>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t>
    </r>
    <r>
      <rPr>
        <u/>
        <sz val="11"/>
        <rFont val="Arial"/>
        <family val="2"/>
      </rPr>
      <t xml:space="preserve">SUPERESTRUCTURA
</t>
    </r>
    <r>
      <rPr>
        <sz val="11"/>
        <rFont val="Arial"/>
        <family val="2"/>
      </rPr>
      <t>Montaje del Equipo lanza-vigas e instalación de mortero de nivelación con Sika Grout sobre pedestales.</t>
    </r>
    <r>
      <rPr>
        <sz val="11"/>
        <color rgb="FFFF0000"/>
        <rFont val="Arial"/>
        <family val="2"/>
      </rPr>
      <t xml:space="preserve">
</t>
    </r>
    <r>
      <rPr>
        <sz val="11"/>
        <rFont val="Arial"/>
        <family val="2"/>
      </rPr>
      <t>Vanos 1 y 2: Instalación de Vigas prefabricadas sobre apoyos de neopreno, construcción de Diafragmas, instalación de pre-losas y acero de refuerzo de las losas y se  funden</t>
    </r>
    <r>
      <rPr>
        <sz val="11"/>
        <color rgb="FFFF0000"/>
        <rFont val="Arial"/>
        <family val="2"/>
      </rPr>
      <t>.</t>
    </r>
    <r>
      <rPr>
        <sz val="11"/>
        <rFont val="Arial"/>
        <family val="2"/>
      </rPr>
      <t xml:space="preserve"> Instalación de plataforma y acero de refuerzo para voladizos ambos costados y se funden</t>
    </r>
    <r>
      <rPr>
        <sz val="11"/>
        <color rgb="FFFF0000"/>
        <rFont val="Arial"/>
        <family val="2"/>
      </rPr>
      <t>.</t>
    </r>
    <r>
      <rPr>
        <sz val="11"/>
        <rFont val="Arial"/>
        <family val="2"/>
      </rPr>
      <t xml:space="preserve"> Instalación acero de refuerzo New Jersey costado izquierdo y derecho y se funden; se realizan acabados. Falta instalación de juntas de dilatación.</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</si>
  <si>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</si>
  <si>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</si>
  <si>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</si>
  <si>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t>
    </r>
    <r>
      <rPr>
        <sz val="11"/>
        <rFont val="Arial"/>
        <family val="2"/>
      </rPr>
      <t>Se realiza instalación de baranda metálica por ambos costados del puente. Instalación de anticorrocivo y pintura. Se termina esta actividad.</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</si>
  <si>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</si>
  <si>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</si>
  <si>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</si>
  <si>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t>Ampliación Puente 23 La Muñoz II UF2.1</t>
  </si>
  <si>
    <t>Ampliación Puente 24 La Guaracú II UF2.1</t>
  </si>
  <si>
    <t>Ampliación Puente 28 El Sapo UF2.1</t>
  </si>
  <si>
    <t>Ampliación Puente 27 La Guaira UF2.1</t>
  </si>
  <si>
    <t>Ampliación Puente 3 La Cola UF1</t>
  </si>
  <si>
    <t>Ampliación Puente 1  La Negra UF1</t>
  </si>
  <si>
    <t>Ampliación Puente 4  La Nuez UF1</t>
  </si>
  <si>
    <t>Ampliación Puente 5  La Causala UF1</t>
  </si>
  <si>
    <t>Ampliación Puente 11  La Roncha UF1</t>
  </si>
  <si>
    <t>Ampliación Puente 9  San Gregorio UF1</t>
  </si>
  <si>
    <t>Ampliación Puente 2  La Volcana UF1</t>
  </si>
  <si>
    <t>C303700071-8477-0055</t>
  </si>
  <si>
    <t>C303700071-8477-2294</t>
  </si>
  <si>
    <t>C303700071-8477-2287</t>
  </si>
  <si>
    <t>C303700071-8477-2286</t>
  </si>
  <si>
    <t>No hay certificación de este fondeo</t>
  </si>
  <si>
    <t>C303700071-8477-2280</t>
  </si>
  <si>
    <t>C303700071-8477-2277</t>
  </si>
  <si>
    <t>C303700071-8477-2273</t>
  </si>
  <si>
    <t>Fecha del fondeo 27 de noviembre de 2018</t>
  </si>
  <si>
    <t>C303700071-8477-2272</t>
  </si>
  <si>
    <t>Fecha del fondeo 28 de noviembre de 2018 / Esta certificación tiene el mismo numero de certificación del giro 13, pero son dos documentos diferentes.</t>
  </si>
  <si>
    <t>C303700071-8477-2270</t>
  </si>
  <si>
    <t>C303700071-8477-2268</t>
  </si>
  <si>
    <t>C303700071-8477-2265</t>
  </si>
  <si>
    <t>C303700071-8477-2264</t>
  </si>
  <si>
    <t>C303700071-8477-2261</t>
  </si>
  <si>
    <t>C303700071-8477-2260</t>
  </si>
  <si>
    <t>Fecha del fondeo 02 de mayo de 2018</t>
  </si>
  <si>
    <t>C303700071-8477-2257</t>
  </si>
  <si>
    <t>C303700071-8477-2255</t>
  </si>
  <si>
    <t>C303700071-8477-2251</t>
  </si>
  <si>
    <t>C303700071-8477-2246</t>
  </si>
  <si>
    <t>C303700071-8477-2247</t>
  </si>
  <si>
    <t>C303700071-8477-1491</t>
  </si>
  <si>
    <t>C303700071-8477-2304</t>
  </si>
  <si>
    <t>C303700071-8477-2302</t>
  </si>
  <si>
    <t>C303700071-8477-2299</t>
  </si>
  <si>
    <t>C303700071-8477-2296</t>
  </si>
  <si>
    <t>C303700071-8477-2295</t>
  </si>
  <si>
    <t>C303700071-8477-2292</t>
  </si>
  <si>
    <t>C303700071-8477-2291</t>
  </si>
  <si>
    <t>C303700071-8477-2290</t>
  </si>
  <si>
    <t>C303700071-8477-2285</t>
  </si>
  <si>
    <t>C303700071-8477-2279</t>
  </si>
  <si>
    <t>C303700071-8477-2278</t>
  </si>
  <si>
    <t>C303700071-8477-2275</t>
  </si>
  <si>
    <t>C303700071-8477-2267</t>
  </si>
  <si>
    <t>C303700071-8477-2263</t>
  </si>
  <si>
    <t>C303700071-8477-2256</t>
  </si>
  <si>
    <t>C303700071-8477-2254</t>
  </si>
  <si>
    <t>C303700071-8477-2250</t>
  </si>
  <si>
    <t>C303700071-8477-2305</t>
  </si>
  <si>
    <t>C303700071-8477-2289</t>
  </si>
  <si>
    <t>C303700071-8477-2288</t>
  </si>
  <si>
    <t>C303700071-8477-2274</t>
  </si>
  <si>
    <t>Valor del fondeo 76.344.124</t>
  </si>
  <si>
    <t>Valor del fondeo 387.419.066</t>
  </si>
  <si>
    <t>No hay certificación</t>
  </si>
  <si>
    <t>C303700071-8477-2276</t>
  </si>
  <si>
    <t>C303700071-8477-2271</t>
  </si>
  <si>
    <t>C303700071-8477-2262</t>
  </si>
  <si>
    <t>C303700071-8477-2258</t>
  </si>
  <si>
    <t>C303700071-8477-2281</t>
  </si>
  <si>
    <t>Fecha del fondeo 26 de mayo de 2020</t>
  </si>
  <si>
    <t>C303700071-8477-2298</t>
  </si>
  <si>
    <t>C303700071-8477-2297</t>
  </si>
  <si>
    <t>C303700071-8477-2293</t>
  </si>
  <si>
    <t>C303700071-8477-2284</t>
  </si>
  <si>
    <t>C303700071-8477-2269</t>
  </si>
  <si>
    <t>C303700200-8477-0401</t>
  </si>
  <si>
    <t>C303700200-8477-0399</t>
  </si>
  <si>
    <t>C303700200-8477-0361</t>
  </si>
  <si>
    <t>C303700200-8477-0336</t>
  </si>
  <si>
    <t>C303700200-8477-0309</t>
  </si>
  <si>
    <t>C303700200-8477-0273</t>
  </si>
  <si>
    <t>C303700200-8477-0262</t>
  </si>
  <si>
    <t>Fecha del aporte 18 de marzo de 2019</t>
  </si>
  <si>
    <t>C303700200-8477-0139</t>
  </si>
  <si>
    <t>C303700200-8477-0102</t>
  </si>
  <si>
    <t>C303700200-8477-0088</t>
  </si>
  <si>
    <t>C303700200-8477-1343</t>
  </si>
  <si>
    <t>C303700200-8477-1164</t>
  </si>
  <si>
    <t>C303700200-8477-1096</t>
  </si>
  <si>
    <t>C303700200-8477-1018</t>
  </si>
  <si>
    <t>C303700200-8477-0933</t>
  </si>
  <si>
    <t>C303700200-8477-0762</t>
  </si>
  <si>
    <t>C303700200-8477-0367</t>
  </si>
  <si>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 xml:space="preserve"> El concesionario deja abandonada esta obra.</t>
    </r>
    <r>
      <rPr>
        <sz val="11"/>
        <color theme="1"/>
        <rFont val="Arial"/>
        <family val="2"/>
      </rPr>
      <t xml:space="preserve">
El avance en excavación y construcción de anillos es del 69,1%</t>
    </r>
  </si>
  <si>
    <r>
      <rPr>
        <b/>
        <sz val="11"/>
        <color theme="1"/>
        <rFont val="Arial"/>
        <family val="2"/>
      </rPr>
      <t xml:space="preserve">Licencia Ambiental </t>
    </r>
    <r>
      <rPr>
        <sz val="11"/>
        <color theme="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t>
    </r>
    <r>
      <rPr>
        <sz val="12"/>
        <rFont val="Arial"/>
        <family val="2"/>
      </rPr>
      <t/>
    </r>
  </si>
  <si>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1"/>
        <color theme="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1"/>
        <color theme="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</si>
  <si>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r>
      <rPr>
        <b/>
        <sz val="11"/>
        <rFont val="Arial"/>
        <family val="2"/>
      </rPr>
      <t>Primera solicitud Sustracción de Reserva</t>
    </r>
    <r>
      <rPr>
        <sz val="11"/>
        <rFont val="Arial"/>
        <family val="2"/>
      </rPr>
      <t xml:space="preserve">: Con Acuerdo del Consejo Directivo de Corantioquia N°180-ACU1706-499 del 09-06-17, negó sustracción del área de Reserva Ribereña del Río Cauca para las actividades de Mejoramiento y Construcción de las UF2.1. 
 </t>
    </r>
    <r>
      <rPr>
        <b/>
        <sz val="11"/>
        <rFont val="Arial"/>
        <family val="2"/>
      </rPr>
      <t>Segunda solicitud de sustracción de Reserva</t>
    </r>
    <r>
      <rPr>
        <sz val="11"/>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</si>
  <si>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Modificación Licencia Ambiental Resolución 00606 del 25 de mayo de 2017 
UF1 y UF3 punto de vertimiento Q. la Culebra</t>
  </si>
  <si>
    <t>•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</si>
  <si>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</si>
  <si>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Según ajustes realizados por el concesionario se informó que no se requiere de SRRRC para la Modificación de la Licencia Ambiental  UF2.1.</t>
  </si>
  <si>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</si>
  <si>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t>
  </si>
  <si>
    <t>• Corantioquia autorizó levantamiento de veda regional con resolución 040-RES1901-111 del 15-01-19</t>
  </si>
  <si>
    <t xml:space="preserve">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</si>
  <si>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Se autorizó con Resolución Corantioquia 160HX-RES1711-6262 del 14-11-17</t>
  </si>
  <si>
    <t xml:space="preserve">Programa 1. Atención al usuario </t>
  </si>
  <si>
    <t>REGISTRO FOTOGRAFICO</t>
  </si>
  <si>
    <t xml:space="preserve">N° </t>
  </si>
  <si>
    <t>ELABORÓ</t>
  </si>
  <si>
    <t>RCM</t>
  </si>
  <si>
    <t>EAUP</t>
  </si>
  <si>
    <r>
      <rPr>
        <b/>
        <sz val="11"/>
        <color theme="1"/>
        <rFont val="Arial"/>
        <family val="2"/>
      </rPr>
      <t xml:space="preserve">PUENTE PK23+860 UF2.1. (MARCO SOPETRAN )
</t>
    </r>
    <r>
      <rPr>
        <sz val="11"/>
        <color theme="1"/>
        <rFont val="Arial"/>
        <family val="2"/>
      </rPr>
      <t xml:space="preserve">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 La interventoría da la No Objeción con oficio EPS4G-0801-20 del 5 de Agosto de 2020.
</t>
    </r>
    <r>
      <rPr>
        <sz val="11"/>
        <rFont val="Arial"/>
        <family val="2"/>
      </rPr>
      <t>El concesionario de acuerdo al diseño presentado construye Vigas en concreto reforzado complementarias en la losa inferior y superior. Se realiza instalación de acero de refuerzo y encofrado para las defensas tipo New Jersey en la losa superior y se funden. Se termina actividad. Instalación acero de refuerzo losa aproximación lado Medellín y se funde. Se instala acero de refuerzo losa aproximación lado Santafé de Antioquia y se funde.</t>
    </r>
  </si>
  <si>
    <t xml:space="preserve">Acopio de material de rezaga, portal Santafe. </t>
  </si>
  <si>
    <t>Perdida de banca, La Potrera - CD * Muro en HA # 167</t>
  </si>
  <si>
    <t>Inactivo. Mediante el uso del tren o equipo de pavimentación Dynapac, se extendió y coloco la capa intermedia de mezcla asfáltica tipo MSC-25. Seguidamente se hizo la demarcación horizontal, utilizando pintura para trafico (B/A) a base de agua. También se instalaron defensas metálicas tipo bionda. Se habilito el paso del transito automotor para liberar y entrar a rehabilitar la calzada existente.</t>
  </si>
  <si>
    <t>Inactivo. Después de realizar la actividad de demarcación horizontal sobre la CD, con el uso de pintura para trafico B/A se autorizo el desvío del transito automotor. 
Se intervino la calzada existente con fresado en frio levantando toda su capa asfáltica, se imprimaron los granulares y se coloco la capa MSC-25. Sector El Sapo - Meloneras.</t>
  </si>
  <si>
    <t xml:space="preserve">INTERCAMBIADOR VIAL o ENLACE: Muros en TA + Marco en HA # 040 Se incluyen: llenos sobre el trasdós / intradós + Drenajes + Redes ITS + traslado de redes secas y nueva torre eléctrica. </t>
  </si>
  <si>
    <t xml:space="preserve">Inactivo. Realizada la totalidad de llenos (sub base y base granular) debidamente compactados se les realizo la imprimación utilizando emulsión asfáltica de rompimiento lento. Se seguirá acondicionando el acceso a Sindelhato. Se habilitaron entradas (a un nivel mas bajo) para fincas sobre el CD. Hacia el final del frente de obra (o PK mayor) se construyo buzón y descole. El transito automotor circula por la calzada antigua. </t>
  </si>
  <si>
    <t>Inactivo. 
Actividad de consolidación con pernos pasivos de anclaje # 10 y con L= 9 m. Se coloca sobre la cara expuesta del talud, paneles de malla electrosoldada de acero (15x15x6) + lagrimales en PVC. También se fundieron dados de apoyo (en concreto 20 x 20 cm) de las platinas y tuercas en cada uno de los anclajes. En los trabajos se trabaja con personal suspendido. Sector Tierra Mítica.</t>
  </si>
  <si>
    <t xml:space="preserve">Inactivo. Se realizo demolición de cunetas en concreto "recién construidas" para corregir su desnivel y que no se detenga el agua lluvia formando una piscina. La solución es la construcción de un canal que verterá las aguas hacia el buzón de la ODT # 151. Personal termino el tapado con mortero de cemento de los faltantes entre el concreto lanzado y el bordillo de las cunetas. Se tiene transito automotor por la nueva calzada (en una dirección) y por la antigua calzada (en otra dirección), suprimiéndose totalmente un PARE / SIGA. Sector de La Laguna. </t>
  </si>
  <si>
    <t>PK 33+500 CI</t>
  </si>
  <si>
    <t>Muro en TA # 164 (Aproche o rampa sobre el estribo #2 del nuevo puente sobre el Rio Cauca + ODT x 1500 mm</t>
  </si>
  <si>
    <t>FOTO 7</t>
  </si>
  <si>
    <t>FOTO 8</t>
  </si>
  <si>
    <t>FOTO 9</t>
  </si>
  <si>
    <t>FOTO 10</t>
  </si>
  <si>
    <t xml:space="preserve">a) Inactivo. Se trabajo en las ODT # 139, # 140 y # 141. Se trabajo en buzón y en disipador sobre estas ODTs. Se realizan trabajos de paisajismo. Ahora se colocan defensas metálicas tipo bionda, se utiliza el martillo hidráulico montado en un equipo Bobcat. Al talud del terraplén se le realizo una hidrosiembra y se le protegió con manto anti erosión.       
b) Inactivo. La calzada opuesta a este frente (o PK 27+700 CI), ya cuenta con la capa asfáltica en caliente tipo MSC-25. Se realizaron cortes con disco diamantado (sobre la capa asfáltica) para la construcción de cunetas en concreto (premezclado de 21 MPa) se funden por el sistema de ajedrezado y con sección hidráulica en L. Se realizaron arreglos a entradas de fincas de particulares.       </t>
  </si>
  <si>
    <r>
      <t>Puente PK 5+240 UF 1-  ESTRIBO 1.</t>
    </r>
    <r>
      <rPr>
        <b/>
        <sz val="11"/>
        <rFont val="Calibri"/>
        <family val="2"/>
        <scheme val="minor"/>
      </rPr>
      <t xml:space="preserve"> M</t>
    </r>
    <r>
      <rPr>
        <sz val="11"/>
        <rFont val="Calibri"/>
        <family val="2"/>
        <scheme val="minor"/>
      </rPr>
      <t>uro complementario de Estribo. Costado izquierdo fundido y lleno con material de base.</t>
    </r>
  </si>
  <si>
    <t>Puente PK 5+240 UF 1-  ESTRIBO 1. Muro complementario de Estribo. Costado izquierdo fundido y lleno con material de base.</t>
  </si>
  <si>
    <t>comité previa aprobacion</t>
  </si>
  <si>
    <t>C303700071-8477-2314</t>
  </si>
  <si>
    <t>Octubre-2020</t>
  </si>
  <si>
    <t>C303700200-8477-0554</t>
  </si>
  <si>
    <t xml:space="preserve">Inactivo. Después de aplicada la mezcla asfáltica en caliente, tipo MSC-25, se llevo a cabo la demarcación horizontal con pintura para trafico en color (B/A). También se construyeron tramos de cunetas con sección en L y se colocaron defensas metálicas tipo bionda. El tramo se dio al servicio del transito automotor. Por lo tanto la calzada existente entrara para su intervención con los trabajos de mejoramiento y desmantelamiento de puentes existentes. </t>
  </si>
  <si>
    <t>Acopio, trasiego y  procesamiento del material de descombro traído de los portales del nuevo túnel. Planta Kleemann + Lanza vigas + MSC-25</t>
  </si>
  <si>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Estribo.Instalación acero de refuerzo y encofrado Dovela sobre Estribo y se funde. Instalación acero de refuerzo y encofrado muro espaldar y aletas y se funden.</t>
    </r>
    <r>
      <rPr>
        <sz val="11"/>
        <color rgb="FFFF0000"/>
        <rFont val="Arial"/>
        <family val="2"/>
      </rPr>
      <t xml:space="preserve"> </t>
    </r>
    <r>
      <rPr>
        <sz val="11"/>
        <rFont val="Arial"/>
        <family val="2"/>
      </rPr>
      <t>Se funde losa de aproximación Estribo 1.</t>
    </r>
    <r>
      <rPr>
        <sz val="11"/>
        <color rgb="FFFF0000"/>
        <rFont val="Arial"/>
        <family val="2"/>
      </rPr>
      <t xml:space="preserve"> </t>
    </r>
    <r>
      <rPr>
        <sz val="11"/>
        <rFont val="Arial"/>
        <family val="2"/>
      </rPr>
      <t>Instalación acero de refuerzo, encofrado y se funde muro complementario en Estribo 1 costafo izquierdo. Se realiza lleno con material granular.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PILA 2: Se funden caisson 7, 8, 9 y 10. Se adecua área para construcción del Dado, se instala plataforma y acero de refuerzo del dado y se funde. Se funden Columnas A y B hasta el nivel de Dovelas.
ESTRIBO 2: Se funden los núcleos de los Caissos 11 y 12. Se instala acero de refuerzo Viga Cabezal y se funde. Instalación acero de refuerzo y encobrado Dovela sobre Estribo y se funde. Se tensionan los cables.</t>
    </r>
    <r>
      <rPr>
        <sz val="11"/>
        <color rgb="FFFF0000"/>
        <rFont val="Arial"/>
        <family val="2"/>
      </rPr>
      <t xml:space="preserve"> I</t>
    </r>
    <r>
      <rPr>
        <sz val="11"/>
        <rFont val="Arial"/>
        <family val="2"/>
      </rPr>
      <t xml:space="preserve">nstalación acero de refuerzo muro espaldar y ménsula superior Estribo y alets y se funden. Instalación acero de refuerzo losa de aproximación. y se funde.
</t>
    </r>
    <r>
      <rPr>
        <u/>
        <sz val="11"/>
        <rFont val="Arial"/>
        <family val="2"/>
      </rPr>
      <t xml:space="preserve">SUPERESTRUCTURA
</t>
    </r>
    <r>
      <rPr>
        <sz val="11"/>
        <rFont val="Arial"/>
        <family val="2"/>
      </rPr>
      <t xml:space="preserve">PILA 1:  Instalación acero de refuerzo y encofrado Dovela sobre Pila y Dovelas N°1 y se funden. Montaje de carros de avance para construcción de Voladizos 1 y 2. Instalación acero de refuerzo Dovelas N°2 , 3 , 4,  5, 6 ,7, 8 y 9 y se funden, se tensionan cables. </t>
    </r>
    <r>
      <rPr>
        <u/>
        <sz val="11"/>
        <rFont val="Arial"/>
        <family val="2"/>
      </rPr>
      <t xml:space="preserve">
</t>
    </r>
    <r>
      <rPr>
        <sz val="11"/>
        <rFont val="Arial"/>
        <family val="2"/>
      </rPr>
      <t>PILA 2: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en voladizos 3 y 4. Desistalación carros de avance.
Instalación acero de refuerzo y encofrado y se funden defensas tipo New Jersey, costado izquierdo y derecho. Se realizan acabados.</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</si>
  <si>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1: Instalación de cuatro Vigas prefabricadas sobre apoyos de neopreno. Construcción de diafragma e instalación de pre-losas Tipo A y B. Se instala acero de refuerzo losa y se funde.</t>
    </r>
    <r>
      <rPr>
        <u/>
        <sz val="11"/>
        <color theme="1"/>
        <rFont val="Arial"/>
        <family val="2"/>
      </rPr>
      <t xml:space="preserve">
</t>
    </r>
    <r>
      <rPr>
        <sz val="11"/>
        <color rgb="FFFF0000"/>
        <rFont val="Arial"/>
        <family val="2"/>
      </rPr>
      <t xml:space="preserve">Vano 2: Instalación de cuatro Vigas prefabricadas sobre apoyos de neopreno. Construcción de diafragma e instalación de pre-losas Tipo A y B. Se instala acero de refuerzo de la losa y se funde..
Vano 3: Instalación de cuatro Vigas prefabricadas sobre apoyos de neopreno. Construcción de diafragma e instalación de pre-losas Tipo A y B, se instala acero de refuerzo de la losa y se funde.
</t>
    </r>
  </si>
  <si>
    <t>Ampliación Puente 25  El Sable UF2.1</t>
  </si>
  <si>
    <t>Intereses Aporte 41</t>
  </si>
  <si>
    <t>C303700071-8477-2315</t>
  </si>
  <si>
    <t>Cumplió aporte del mes de Diciembre 2020</t>
  </si>
  <si>
    <t>nov-20</t>
  </si>
  <si>
    <t>Aporte de Diembre 31 -2020</t>
  </si>
  <si>
    <t>Giro 42</t>
  </si>
  <si>
    <t>C303700071-8477-2316</t>
  </si>
  <si>
    <t>Cumplio con aporte de noviembre 2020 de forma retrasada, ver intereses aporte 41</t>
  </si>
  <si>
    <t>Aporte de Noviembre 30 -2020</t>
  </si>
  <si>
    <t>Giro 41</t>
  </si>
  <si>
    <t xml:space="preserve">Desde la planta de concretos hacia mayores, ya cuenta con la capa asfáltica en caliente tipo MSC-25.  Pero el transito (vehicular / particular) y exclusivo hacia el corregimiento de Palmitas, se controla por esta vía en intervención. Hay construcción de cunetas en concreto. Todo el transito particular circula por la nueva calzada. </t>
  </si>
  <si>
    <t>a) Inactivo. Obras relacionadas con la ODT # 099. Se realizo la construcción del box culvert que aportara las aguas recogidas directamente al Rio Aurrá, sin atravesar la calzada derecha. Se trabaja en el armado del refuerzo y fundida de los encole / descole. La etapa siguiente fue la adecuación de filtros y los llenos con material seleccionado. El concreto utilizado es premezclado y de 28 MPa. Se extendió la capa asfáltica en caliente tipo MSC-25. El transito automotor circula por la calzada derecha.
b) Inactivo. Hacia el PK menor / mayor, ya se cuenta con capa asfáltica en caliente tipo MSC-25 y se inicia corte de la capa asfáltica para la construcción de cuentas en concreto con sección en L. También se intervino el talud del PK 22+100 al que se le colocaron pernos pasivos faltantes y se utilizo un equipo perforador autopropulsado sobre orugas. Sector Meloneras / Talud rehabilitado</t>
  </si>
  <si>
    <t xml:space="preserve">a) Inactivo.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b) Inactivo. La plataforma vial en este sitio ya cuenta con su capa asfáltica en caliente, tipo MSC-25. Mediante cortes con disco diamantado se construyen cunetas triangulares en concreto de 21 MPa por el sistema de ajedrezado. El sitio se encuentra con señalización (H / V) debido a la canalización del transito que entra y sale del municipio de Sopetrán. </t>
  </si>
  <si>
    <t xml:space="preserve">El material de fresado es llevado (mediante acarreo) al sector de Ahuyamal, sobre tramo vial antiguo PK 25+800. También se esta utilizando el fresado para combinarlo y utilizarlo con los granulares de sub base (se mezcla en proporción 4:1). </t>
  </si>
  <si>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t>
    </r>
    <r>
      <rPr>
        <sz val="11"/>
        <rFont val="Arial"/>
        <family val="2"/>
      </rPr>
      <t xml:space="preserve">Seconstruye losa de aproximación.
</t>
    </r>
    <r>
      <rPr>
        <u/>
        <sz val="11"/>
        <rFont val="Arial"/>
        <family val="2"/>
      </rPr>
      <t xml:space="preserve">SUPERESTRUCTURA
</t>
    </r>
    <r>
      <rPr>
        <sz val="11"/>
        <rFont val="Arial"/>
        <family val="2"/>
      </rPr>
      <t>Instalación de mortero de nivelación con Sika Grout sobre pedestales. Montaje del Equipo lanza-vigas.</t>
    </r>
    <r>
      <rPr>
        <sz val="11"/>
        <color rgb="FFFF0000"/>
        <rFont val="Arial"/>
        <family val="2"/>
      </rPr>
      <t xml:space="preserve">
VANOS 1 y 2: Instalación de Vigas prefabricadas sobre apoyos de neopreno, construcción de Diafragmas, instalación de pre-losas, acero de refuerzo de las losas  y se funden. Se instala acero de refuerzo y encofrado New Jersey por ambos costados y se funden módulos. Se realizan acabados. Frente Inactivo.</t>
    </r>
  </si>
  <si>
    <t>Puente PK 33+100 UF 2.1 TRAMO2 - VIGAS- Vista panorámica construcción Puente. Inactivo</t>
  </si>
  <si>
    <t xml:space="preserve">La plataforma de la segunda calzada cuenta ya con su capa intermedia asfáltica tipo MSC-25. Se le hizo al tramo la demarcación horizontal (con líneas B/A). Hubo necesidad de construir un muro de 2 tramos (4+6m) para proteger el estribo # 1 de puente de La Potrera. Este tramo se habilito finalmente para la circulación de todo el transito automotor y se libera la calzada existente para los trabajos de mejoramiento y desmantelamiento de puentes existentes y su respectiva ampliación. </t>
  </si>
  <si>
    <t>Inactivo. Se realizo la penúltima conexión entre ODT´s tipo Box. Al tramo del box reconstruido se le construyeron sus drenajes laterales previa impermeabizacion de sus paredes (o de los paramentos enterrados) y la colocación de paneles de geodren planar (o lamidren). En su parte intermedia se termino la construcción del buzón en su zona media y queda pendiente el extendido y colocación de llenos y material seleccionado (sub base + base granular) hasta encontrar el nivel de subrasante. La zona sigue señalizada y protegida con conos maletines.</t>
  </si>
  <si>
    <t>Puente PK 33+100 UF 2.1 TRAMO2 - VIGAS-  Tablero, Lado Santa Fe. Inactivo.</t>
  </si>
  <si>
    <t>Aportes intereses fondeo 41</t>
  </si>
  <si>
    <t>Traslado de Predios 2 a predios1</t>
  </si>
  <si>
    <t>Ajuste solicitado por Concesión Desarrollo Vial al Mar S.A.S.</t>
  </si>
  <si>
    <t>Aportes en especie</t>
  </si>
  <si>
    <t>Aporte en Especie</t>
  </si>
  <si>
    <t>Aportes Deuda Subordinada</t>
  </si>
  <si>
    <t xml:space="preserve">a) En tramo fue intervenido con fresados. Algunos tramos implico adición y cambio de granulares (en todo o parte del ancho de calzada). Se aplico la mezcla asfáltica en caliente tipo MSC-25. Se continuara actividad de construcción de cunetas con sección V y con sección en L sobre el PK 3+700. Se seguirá construyendo un canal abierto tipo cárcamo con bordillos discontinuos para captación de aguas "por bombeo" de la nueva calzada y recibir aguas de ODT. Se utilizo concreto premezclado de 21 MPa, transportado en mixer. Hubo traslado resembrado de palmeras traídas del sector El arriero.  
b) Inactivo. Realizado el fresado y excavación en busca de fallos, blandones y humedades se realizo la instalación de  base granular e  imprimación de granulares con emulsión de rompimiento lento y posterior instalación de mezcla asfáltica tipo MSC-25. Se acondiciono cuneta en V para acceder a negocio particular. Sector intervenido frente al Trapiche comunitario y Rancho Alegre.  </t>
  </si>
  <si>
    <t>Construcción de muro en TA o # 011 + Viga de realce.</t>
  </si>
  <si>
    <t xml:space="preserve">Inactivo. El tramo ya cuenta con la capa asfáltica intermedia tipo MSC-25 (sobre el antiguo sector Margarita del 8 o variante a San Jerónimo). Con su señalización o demarcación horizontal se habilito al servicio del transito automotor de un largo tramo siendo utilizado para el rodaje el nuevo puente sobre la Guaracú I . </t>
  </si>
  <si>
    <t>Consolidación del talud de corte y Trabajos en la Bahía o zona de servicio (Ahuyamal). CI</t>
  </si>
  <si>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xml:space="preserve">. </t>
    </r>
    <r>
      <rPr>
        <sz val="11"/>
        <rFont val="Arial"/>
        <family val="2"/>
      </rPr>
      <t>Instalación de plataforma y acero de refuerzo para construcción de voladizos en vanos 1, 2 y 3. Se funden los voladizos por ambos costados en estos vanos.</t>
    </r>
    <r>
      <rPr>
        <sz val="11"/>
        <color rgb="FFFF0000"/>
        <rFont val="Arial"/>
        <family val="2"/>
      </rPr>
      <t xml:space="preserve"> </t>
    </r>
    <r>
      <rPr>
        <sz val="11"/>
        <rFont val="Arial"/>
        <family val="2"/>
      </rPr>
      <t>Instalación acero de refuerzo y encofrado y se funden defensas tipo New Jersey ambos costados. Se realizan acabados.</t>
    </r>
    <r>
      <rPr>
        <sz val="11"/>
        <color rgb="FFFF0000"/>
        <rFont val="Arial"/>
        <family val="2"/>
      </rPr>
      <t xml:space="preserve"> Falta instalar juntas de dilatación.</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</si>
  <si>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 Se funde losa de aproximación Estribo 1.</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 xml:space="preserve">Instalación acero de refuerzo Viga Cabezal y se funde. Instalación acero de refuerzo y encofrado cuerpo del Estribo, pedestales y topes sísmicos. y se funde. Instalación acero de refuerzo, encofrado y fundida de muro aleta costado izquierdo. Se funde losa de aproximación Estribo 2. </t>
    </r>
    <r>
      <rPr>
        <sz val="11"/>
        <color rgb="FFFF0000"/>
        <rFont val="Arial"/>
        <family val="2"/>
      </rPr>
      <t>Frente Inactivo. Infraestructura terminada.</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</si>
  <si>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t>
    </r>
    <r>
      <rPr>
        <sz val="11"/>
        <color rgb="FFFF0000"/>
        <rFont val="Arial"/>
        <family val="2"/>
      </rPr>
      <t xml:space="preserve">
</t>
    </r>
    <r>
      <rPr>
        <u/>
        <sz val="11"/>
        <rFont val="Arial"/>
        <family val="2"/>
      </rPr>
      <t xml:space="preserve">SUPERESRUCTURA
</t>
    </r>
    <r>
      <rPr>
        <sz val="11"/>
        <rFont val="Arial"/>
        <family val="2"/>
      </rPr>
      <t xml:space="preserve">Vanos 1, 2, 3 , 4 y 5: Instalación de Vigas prefabricadas sobre apoyos de neopreno, instalación de pre-losas, acero de refuerzo de la losa y diafragmas y se funden. En el vano 6, se instalan vigas prefabricadas sobre apoyos de neopreno, se construye diafragma ,se instalan pre-losas Tipo B y se funde losa. Instalación plataforma y acero de refuerzo voladizos costado derecho e izquierdo vanos 1 , 2 , 3, 4 y 5 y se funden. Instalación acero de refuerzo y encofrado New Jersey  módulos costado derecho e izquierdo y se funden en vanos 1, 2, 3, 4 y 5.Se realizan acabados. Se instalan neoprenos en topes sísmicos. </t>
    </r>
    <r>
      <rPr>
        <sz val="11"/>
        <color rgb="FFFF0000"/>
        <rFont val="Arial"/>
        <family val="2"/>
      </rPr>
      <t xml:space="preserve">Falta instalar las juntas de dilatación.
</t>
    </r>
    <r>
      <rPr>
        <sz val="11"/>
        <color theme="1"/>
        <rFont val="Arial"/>
        <family val="2"/>
      </rPr>
      <t xml:space="preserve">
El avance en excavación y construcción de anillos es del 110,2%</t>
    </r>
    <r>
      <rPr>
        <u/>
        <sz val="9"/>
        <color theme="1"/>
        <rFont val="Calibri"/>
        <family val="2"/>
        <scheme val="minor"/>
      </rPr>
      <t/>
    </r>
  </si>
  <si>
    <t>NOV/2020</t>
  </si>
  <si>
    <t>Aporte 2020</t>
  </si>
  <si>
    <t xml:space="preserve">Seguimiento oficina fija de atención al usuario </t>
  </si>
  <si>
    <t>Seguimiento PQRS del proyecto.</t>
  </si>
  <si>
    <t xml:space="preserve">Programa 4. Información y participación comunitaria </t>
  </si>
  <si>
    <t>Lugar: Santa fe de Antioquia, seguimiento oficina fija de atención al usuario.</t>
  </si>
  <si>
    <t>Lugar: Santa fe de Antioquia, Seguimiento PQRS del proyecto.</t>
  </si>
  <si>
    <t>FOTO 13</t>
  </si>
  <si>
    <t>FOTO 14</t>
  </si>
  <si>
    <t>TODAS</t>
  </si>
  <si>
    <t>REVISIÓN Y ANALISIS DE INSUMOS PREDIALES</t>
  </si>
  <si>
    <t>Estudio de Fichas Prediales y Avaluos Comerciales Corporativos de las Unidades Funcionales 1 y 2</t>
  </si>
  <si>
    <t>REVISIÓN DE LA PLATAFORMA OLYMPUS</t>
  </si>
  <si>
    <t>Se realizó verificación, observación y aprobación de cada uno de los datos que se ingresaron a la plataforma Olympus por parte del Concesionario.</t>
  </si>
  <si>
    <t xml:space="preserve">Inactivo. El tramo después de ser fresado y mas la adición de granulares vírgenes ya cuenta con la capa intermedia de mezcla asfáltica en caliente tipo MSC-25, para ello se utilizo el tren de pavimentación Dynapac. Luego se entro con el desmantelamiento y la ampliación de los puentes existentes. Todo el transito particular circula por la nueva calzada (o CI).  </t>
  </si>
  <si>
    <t>PK 5+040</t>
  </si>
  <si>
    <t xml:space="preserve">PK 5+600 </t>
  </si>
  <si>
    <t xml:space="preserve">Tramo señalizado con delineadores tubulares y maletines + señalización horizontal. Se maneja como una intersección provisional  para entrar / salir al Municipio de Ebéjico. Hacia PK mayor o K 6+150 se realizo marcación para dar inicio a la perforación de pernos corrugados # 10 de L= 6 m en 3x3 y lagrimales de L= 1 m en  malla 6x6 m. (será un método de aseguramiento y consolidación de morro rocoso fracturado).  </t>
  </si>
  <si>
    <t>Corte y fragmentación de montaña rocosa - CI</t>
  </si>
  <si>
    <t>Continuaran trabajos con corte de montaña en el sector de Piedra Negra, con el uso de explosivos químicos controlados. Personal removió previamente material rocoso suelto para la preparación de perforación / voladuras. Se utilizaron compresores y martillos neumáticos. Como sistema de control y amortiguación en el momento de hacer las voladuras, se utilizan llantas, cadenas, mallas y tapetes de caucho a fin de evitar esquirlas y la menor perturbación posible sobre las viviendas y la vía.</t>
  </si>
  <si>
    <t>a) Inactivo. Sobre la obra y tramos anexos, se conformo el paquete estructural del pavimento flexible. Colocados y compactados los granulares se procedió a la imprimación utilizando emulsión asfáltica de curado lento. Posteriormente se coloco la capa intermedia de mezcla asfáltica, utilizando el tren de pavimentación Dynapac. Hubo construcción de vía veredal. El tramo cuenta con la demarcación horizontal y se habilito para el transito vehicular. También se instalaron defensas metálicas tipo bionda. 
b) Inactivo. Sobre la calzada opuesta (o PK 14+800 CI) se termino la fase de consolidación y protección del talud (a una pendiente) se coloco malla electrosoldada con perforación para pernos y drenes en PVC. También hubo aplicación de concreto lanzado. Ahora se construyen subdrenaje laterales (geotextil NT + piedra filtro + tubo ranurado) y cunetas laterales en con sección en L utilizando concreto premezclado de 21 MPa. Sobre esta calzada hay todavía estacionados equipos de construcción y acopio de materiales. Hay trabajos topográficos.  El transito automotor circula por la calzada opuesta y se libera la calzada existente. Sector La Bloquera.</t>
  </si>
  <si>
    <t>a) Inactivo. Colocados los llenos (sobre la ODT y tramos anexos), con material seleccionado se extendió la capa intermedia de mezcla asfáltica tipo MCS-25.  
Posteriormente se realizo la demarcación con utilización de pintura a base de agua para trafico en color B/A. Hoy se transita por esta nueva calzada y se abandona la existente que esta siendo intervenida. 
b) Inactivo. Sobre la calzada opuesta (o PK 15+400 CI) se termino el perfilado del talud con el tendido a una pendiente. Se termino de colocar la capa asfáltica tipo MSC-25. Se instalaron redes ITS excavando manualmente por el talud de corte y también se instalan defensas metálicas. Se realizo la demarcación horizontal utilizando pintura para trafico B/A. Finalmente se siguen construyendo cunetas laterales en concreto con sección en L y por el sistema de ajedrezado (se utilizara concreto premezclado de 21 MPa).  El transito automotor circula por esta nueva calzada y se libera la calzada existente. Sector Carpintería / Polvorería.</t>
  </si>
  <si>
    <t>Inactivo. La plataforma de la segunda calzada ya cuenta con la capa intermedia asfáltica tipo MSC-25. Se continuara la construcción de una bajante escalonada que recoge y conduce aguas de cunetas lineales de la nueva calzada (se utiliza concreto pre mezclado colocado por gravedad). Personal instalo defensas metálicas tipo bionda. También se colocaron sardineles prefabricados tope llantas. Se seguirán construyendo cunetas (con sección triangular o en L con concreto de 21 MPa) y filtros. Para esto se hace uso de pajarita CAT 416F y herramienta menor.</t>
  </si>
  <si>
    <t xml:space="preserve">Se realizo actividad de instalación y extendido de material de fresado, sobre la vía de acceso al negocio de Las Grutas o PK 13+200 CI (o sobre la segunda terraza).
Sobre el PK 15+400 CD hubo instalación del fresado en vía acceso antigua bloquera, sector antes de llegar a Tamarindos. Hay acopio temporal y voluminoso en el PK 0+400 CI o sector de La Volcana y en la planta # 2 o PK 11+700. También se esta utilizando el fresado para combinarlo y utilizarlo con los granulares de sub base en tramos de mejoramiento vial y en el lleno de PK 11+800. (se mezcla en proporción 4:1).  </t>
  </si>
  <si>
    <t>Inactivo. Se hizo el fresado en frio con el equipo Wirtgen W-150 en todo el ancho de la plataforma vial con 16 cm., de profundidad. También hubo actividad de instalación de aceros para prolongación de box en la CI o PK15+200, se utilizaran los muros existentes y se prolongo con L= 3.2 m., sobre el box culvert # 071. Se reviste con concreto lanzado un tramo faltante (que fue cortado para construir filtros) sobre la pata del talud. Éste corto tramo ya tiene la capa asfáltica en caliente tipo MSC-25 y se habilita el transito automotor para el uso de esta nueva cazada. Sector frente al Llanerito.</t>
  </si>
  <si>
    <t>La canalización de las aguas de la Qda. La Muñoz I, fue terminada con la construcción del box. Este se construyo con un total de 5 módulos y sus dimensiones finales son:  L = 90 m x H = 5.5 m "gálibo" x Ancho = 6. 0 m. Se llevaron a cabo los llenos para ambos costados. También se termino la rampa con llenos sobre el estribo # 2 (previa fundida de su placa de aproximación en concreto reforzado). Gran parte del área ya cuenta con la capa asfáltica en caliente MSC-525 (se utilizo el tren de pavimentación Dynapac). Se trabaja en la construcción de redes de drenajes superficiales y en la colocación de sardineles prefabricados. Para entrar a intervenir una amplia zona en superficie (orejas del retorno) hubo cambios y modificaciones del acceso vehicular hacia San Jerónimo; por lo tanto sobre la actual vía, se realizo demarcación horizontal utilizando pintura (B/A), colocando maletines y delineadores tubulares y poder canalizar el transito automotor que entra y sale del Municipio.</t>
  </si>
  <si>
    <t>Calzada en mejoramiento: Fresado de carpeta asfáltica y/o demolición, drenajes + ODTs en tubería + Muro en HA # 042 + ODT # 216</t>
  </si>
  <si>
    <t>Se tienen 2 muros en TA (enfrentados) que contienen el terraplén de descenso (como relleno retenido) y un terraplén en ascenso con el muro # 057 o K 23+720; y así se direccionara el transito en sentido San Jerónimo - Santafé de Antioquia.  
Muro en TA PK 23+930 (# 058 con L= 121.5 m en CD), terminado. La rasante ya cuenta con capa asfáltica MSC-25 
Muro del PK 23+920 o muro TA ( # 059 con L= 103 m en CD), está terminado. La rasante ya cuenta con capa asfáltica MSC-25
b) Inactivo. El Marco del K 23+860 (# 040). La rasante ya cuenta con capa asfáltica MSC-25. Sobre este tramo largo personal instala sardineles prefabricados previo el corte de capa asfáltica con disco diamantado. 
El conjunto de todas estas obras, vienen a ser a futuro la solución para el transito vehicular "en altura" en el sentido San Jerónimo - Santafé de Antioquia y para el transito vehicular "en superficie" entre Santafé de Antioquia - Sopetrán. 
c) Para el transito vehicular en el sentido Sopetrán - Santafé, ya se tiene la calzada (o enlace K 0+140 a K0+330) exclusiva en este sentido de circulación con su capa asfáltica intermedia tipo MSC-25, con un ancho de 7 m.. A esta vía, que tiene un trazado paralelo al Rio Aurrá, la acompaña lateralmente un anden o sendero peatonal - todavía sin terminar - (de 1.6 m de ancho) bordeando también el rio, anden que ira a terminar en el sitio turístico de Piedras Verdes.           
Hay trabajos de paisajismo colocando material orgánico traído del sector del Ahuyamal o Guaimaral. Continua el plan de manejo del transito, que fijo los desvíos y/o conexión vehicular con Sopetrán y la vía antigua. Sector variante y Partidas de Sopetrán.</t>
  </si>
  <si>
    <t>a) Inactivo. Trabajos concluidos en cortes mecánicos y de llenos para prolongación de tramo vial; cerca al PR 14. El tramo ya cuenta con la capa intermedia de mezcla asfáltica tipo MSC-25. Hubo instalación de defensas metálicas tipo bionda y colocación de bordillos tope llantas prefabricados. Hay trabajos "intermitentes" de excavación manual y mecánica para el tendido de redes ITS. Sigue pendiente un traslado de redes secas. 
b) Inactivo. Un tramo ya cuenta con capa intermedia asfáltica, tipo MSC-25, cubriéndose la ODT intervenida. Hubo instalación de defensas metálicas tipo bionda. Hacia el PK mayor se construyeron cunetas en concreto con sección triangular, cunetas de corona y filtros perimetrales. También hubo colocación de bordillos tope llantas prefabricados. Hay personal instalando redes ITS. Sigue pendiente un traslado de redes secas. Sector cercano al PR 14.</t>
  </si>
  <si>
    <t>a) Inactivo. Termino la protección del talud, previa colocación de pernos pasivos de anclaje (# 10 roscados con L= 6m + drenes en PVC de L= 3m). Se procedió a la colocación y aseguramiento de paneles de malla electrosoldada (15x15x6). Se aplico concreto lanzado con espesor de capa de e= 10 cm y de 21 MPa. Se fundieron dados de concreto y se colocaron las platinas y tuercas de aseguramiento en cada pernos. Hubo aplicación de pintura anti corrosiva.
b) Bulldozer CAT D6T, realizo descapote y retiro de raíces sobre la Bahía del Ahuyamal. Hubo corte, acarreo de material de desecho, con maleza y rastrojo (que es llevado para emplearlo en trabajos de paisajismo en las partidas de Sopetrán); y también hay aporte + extendido de material para llenos. Hay vibro Hamm compactando los granulares extendidos a fin de hacer un saneo a la fundación, con material traído de Meloneras o PK 21+700. Hay gran acopio de material de rezaga traído del túnel.
La zona de la calzada antigua, se tiene como centro de acopio de material fresado o RAP. Sector El Ahuyamal.</t>
  </si>
  <si>
    <t>En el patio que funciona como de acopio de materiales (planta de asfaltos), se continua la construcción de un paso inferior para acceder a La Puerta. Ya se encuentra fundido el 90 % del cuerpo del box. Se coloca la formaletería para fundir tramos de la placa aérea. El galibo horizontal de la obra es de 4.5 m. x galibo vertical 3 m. x L= 34 m. La obra la realizara el Concesionario mediante acuerdo con la Comunidad por consulta previa, y por esto no se encuentra con algún avance especifico dentro de su plan de obras. Además será conocido como el puente # 048.</t>
  </si>
  <si>
    <t>PK 29+900</t>
  </si>
  <si>
    <t xml:space="preserve">a) Inactivo. Se evidencio fallo sobre el costado derecho (con perdida de banca), por acción de las aguas del Rio Cuaca. Se encuentran las ODT´s # 162 y 163, con tubos Titan x 1500 mm. Pero el brazo del Rio Cauca arremete sobre este costado y los tubos Titan de las ODTs siguen su cabeceo. Sigue el agrietamiento con retroceso de su asentamiento. Hacia el PK menor o K 30+790 (box # 157), se realizo excavación mecánica con CAT 330 D2L a fin de construir 2 muros (28 MPa) en HA acompañantes uno a cada lado del descole del Box (de 6 m.  x 4.5 m y 28 MPa) y luego se le construirá aletas y bajante. Se impermeabilizan concretos con el paramento en contacto con tierras (pintura negra bituminosa), se agregan laminas de lamidren que actúan como drenaje vertical y se protege la impermeabilización de los muros. Se realizara la construcción de sus filtros laterales (geotextil + piedra filtro + tubo ranurado). En este frente de obra se trabaja en forma intermitente. Sector Tierra Mítica
b) Sobre la calzada opuesta (o PK 31+260/680 - CI) se sigue realizando el corte mecánico con CAT 320 D2 + volquetas, (con un nuevo trazado) a fin de alejar parte del corredor vial del cauce del Rio Cauca. También realiza la consolidación inmediata de la cara superior perfilada del talud con perforaciones, para colocar pernos pasivos (#10 de L= 3 y 9 m.), drenes en PVC (2.5") y concreto lanzado sobre paneles de malla electrosoldada (15x15x6 mm). El primer tramo del talud tendrá dos (2) fases de excavación y perfilado, con una berma intermedia. Este proceso de protección del talud se repite en dos frentes de obra vecinos (ej. el talud intermedio su cara perfilada será con única pendiente). En ocasiones se trabaja con personal suspendido. La excavación sobre la plataforma vial se empieza a generar por debajo de la superficie de la rasante proyectada para mejorar la fundación del paquete de pavimento flexible y se opta por colocar piedra rajón. Se realizo la construcción de nueva ODT # 159 x 900 mm acampanada con tubería Titan tipo C-III. Hay descargue y acopio de aceros de refuerzo. Con el traslado del nuevo trazado se abandona el sitio de movimiento en masa presentado el año pasado. Se trabaja con personal PARE / SIGA. Sector Tierra Mítica. </t>
  </si>
  <si>
    <t>PK 33+000 CI</t>
  </si>
  <si>
    <t>Glorieta de San Nicolás - Drenajes - Ramales</t>
  </si>
  <si>
    <t xml:space="preserve">Después de los cortes mecánicos, eliminación de vegetación, matorral y descapotes, se inicia la construcción de ODT # 164 x 1500 mm. que verterá sus aguas directamente al Rio Cauca. Se inician los llenos traídos de Tierra Mítica y se extienden con motoniveladora CAT 140 M y se compactan vibro Hamm. El tramo se interviene hasta las proximidades del estribo # 1 del nuevo puente sobre el Rio Cauca. Hay chequeos y controles topográficos </t>
  </si>
  <si>
    <t>Sobre la pata del talud rehabilitado, se hace el acopio 'provisional' del material de rezaga que se extrae de las galerías (peatonales / vehiculares), portal Medellín; para después transportarlo a la planta de trituración ubicada en el PK 11+700 o en el PK 1+200 o directamente ser llevado a los sitios donde se requiera un saneo de una plataforma vial. Se utiliza cargador articulado CAT 950, bulldozer D6T, un Bobcat y algunas volquetas que lo extraen del túnel. El material es amontonado formando una gran montaña. Se adecuo una sección de la vía para el paso vehicular y poder ocupar la calzada izquierda. En el acopio se trabaja con personal PARE/SIGA y se realiza limpieza con herramienta menor y barridos con cepillo rotativo montado en Bobcat.</t>
  </si>
  <si>
    <t xml:space="preserve"> Inactivo. El tramo ya cuenta con capa asfáltica en caliente tipo MSC-25. Terminados los cortes de carpeta asfáltica (con disco diamantado) se inicia la colocación de sardineles prefabricados para delimitar el separador central entre calzadas. Estos módulos tienen una altura estándar de 45 cm. Se trabajo con herramienta menor y pajarita CAT 416F. Hay trabajos de acabados y de drenajes con colocación de material sobre el separador central. Todo el transito automotor circula por la nueva calzada.  </t>
  </si>
  <si>
    <t>PK 0+060. Colocación de canaletas (porta cables) para puntos eléctricos, con tendido de redes eléctricas, de voz y de datos en las nuevas casetas o garitas del peaje.</t>
  </si>
  <si>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 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t>
    </r>
    <r>
      <rPr>
        <sz val="11"/>
        <color theme="1"/>
        <rFont val="Arial"/>
        <family val="2"/>
      </rPr>
      <t xml:space="preserve">
Se construye losa en concreto reforzado para la unión entre los puentes PK8+705 y PK8+800.
</t>
    </r>
    <r>
      <rPr>
        <u/>
        <sz val="11"/>
        <color theme="1"/>
        <rFont val="Arial"/>
        <family val="2"/>
      </rPr>
      <t xml:space="preserve">SUPERESTRUCTURA
</t>
    </r>
    <r>
      <rPr>
        <sz val="11"/>
        <rFont val="Arial"/>
        <family val="2"/>
      </rPr>
      <t>Instalación de mortero de nivelación con Sika Grout sobre pedestales. Montaje del equipo lanza-vigas.
VANO 1 y 2: Instalación de Vigas prefabricadas sobre apoyos de neopreno, construcción de diafragmas, instalación de pre-losas , instalación acero de refuerzo  losas y se funden para ambas calzadas</t>
    </r>
    <r>
      <rPr>
        <sz val="11"/>
        <color rgb="FFFF0000"/>
        <rFont val="Arial"/>
        <family val="2"/>
      </rPr>
      <t>.</t>
    </r>
    <r>
      <rPr>
        <sz val="11"/>
        <rFont val="Arial"/>
        <family val="2"/>
      </rPr>
      <t xml:space="preserve"> Instalación plataforma y acero de refuerzo voladizo costado derecho e izquierdo calzadas izquierda  y se funden</t>
    </r>
    <r>
      <rPr>
        <sz val="11"/>
        <color rgb="FFFF0000"/>
        <rFont val="Arial"/>
        <family val="2"/>
      </rPr>
      <t>.</t>
    </r>
    <r>
      <rPr>
        <sz val="11"/>
        <rFont val="Arial"/>
        <family val="2"/>
      </rPr>
      <t xml:space="preserve"> Instalación acero de refuerzo y encofrado defensas tipo New Jersey y se funden en calzada izquierda . Se realizan acabados. </t>
    </r>
    <r>
      <rPr>
        <sz val="11"/>
        <color rgb="FFFF0000"/>
        <rFont val="Arial"/>
        <family val="2"/>
      </rPr>
      <t>Instalación plataforma y acero de refuerzo voladizos calzada derecha costado derecho.</t>
    </r>
  </si>
  <si>
    <r>
      <t xml:space="preserve">PUENTE PK9+900 UF1. </t>
    </r>
    <r>
      <rPr>
        <sz val="11"/>
        <color theme="1"/>
        <rFont val="Arial"/>
        <family val="2"/>
      </rPr>
      <t>El concesionario inicia con la construcción de caminos de acceso al sitio de las obras y replanteo topográfico de ubicación de caisson a partir del</t>
    </r>
    <r>
      <rPr>
        <sz val="11"/>
        <color rgb="FFFF0000"/>
        <rFont val="Arial"/>
        <family val="2"/>
      </rPr>
      <t xml:space="preserve">  6 de noviembre de 2020.
</t>
    </r>
    <r>
      <rPr>
        <u/>
        <sz val="11"/>
        <color rgb="FFFF0000"/>
        <rFont val="Arial"/>
        <family val="2"/>
      </rPr>
      <t>CONTROL DE EXCAVACIÓN</t>
    </r>
    <r>
      <rPr>
        <sz val="11"/>
        <color theme="1"/>
        <rFont val="Arial"/>
        <family val="2"/>
      </rPr>
      <t xml:space="preserve">
CALDADA IZQUIERDA
 ESTRIBO 1. Caisson 1 h=15,5m; Caisson 2 h=15,5m 
                                ESTRIBO 2. Caisson 3  h=10,5m; Caisson 4  h=10,8m
</t>
    </r>
    <r>
      <rPr>
        <u/>
        <sz val="11"/>
        <color rgb="FFFF0000"/>
        <rFont val="Arial"/>
        <family val="2"/>
      </rPr>
      <t xml:space="preserve">INFRAESTRUCTURA
</t>
    </r>
    <r>
      <rPr>
        <sz val="11"/>
        <rFont val="Arial"/>
        <family val="2"/>
      </rPr>
      <t>ESTRIBO 1:</t>
    </r>
    <r>
      <rPr>
        <sz val="11"/>
        <color rgb="FFFF0000"/>
        <rFont val="Arial"/>
        <family val="2"/>
      </rPr>
      <t xml:space="preserve"> Se instala acero de refuerzo y se funde núcleos de Caissons 1 y  2 y se funden. Adecuación área para construcción de Estribo.
</t>
    </r>
    <r>
      <rPr>
        <sz val="11"/>
        <rFont val="Arial"/>
        <family val="2"/>
      </rPr>
      <t xml:space="preserve">ESTRIBO 2: </t>
    </r>
    <r>
      <rPr>
        <sz val="11"/>
        <color rgb="FFFF0000"/>
        <rFont val="Arial"/>
        <family val="2"/>
      </rPr>
      <t>Se instala acero de refuerzo y se funde el núcleo del Caisson  3 y 4. Adecuación área para construcción Estribo.</t>
    </r>
  </si>
  <si>
    <r>
      <rPr>
        <b/>
        <sz val="11"/>
        <color theme="1"/>
        <rFont val="Arial"/>
        <family val="2"/>
      </rPr>
      <t>AMPLIACIÓN PUENTE N°3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1, 2 y 3. Se instala concreto de 49 Mpa. para nivelación de vigas vanos 1 , 2 y 3. Se instalan láminas de Steel-Deck , para losa vanos 1 , 2 y 3. Se instala acero de refuerzo losa vanos 1 , 2  y 3 y se funden..</t>
    </r>
    <r>
      <rPr>
        <sz val="11"/>
        <color rgb="FFFF0000"/>
        <rFont val="Arial"/>
        <family val="2"/>
      </rPr>
      <t xml:space="preserve"> Se inicia instalación de la baranda metálica.</t>
    </r>
  </si>
  <si>
    <r>
      <rPr>
        <b/>
        <sz val="11"/>
        <color theme="1"/>
        <rFont val="Arial"/>
        <family val="2"/>
      </rPr>
      <t>AMPLIACIÓN PUENTE N°11 QUEBRADA LA RONCHA . PK8+790 UF1.</t>
    </r>
    <r>
      <rPr>
        <sz val="11"/>
        <color theme="1"/>
        <rFont val="Arial"/>
        <family val="2"/>
      </rPr>
      <t xml:space="preserve"> </t>
    </r>
    <r>
      <rPr>
        <sz val="11"/>
        <color rgb="FF00B0F0"/>
        <rFont val="Arial"/>
        <family val="2"/>
      </rPr>
      <t xml:space="preserve"> </t>
    </r>
    <r>
      <rPr>
        <sz val="11"/>
        <rFont val="Arial"/>
        <family val="2"/>
      </rPr>
      <t xml:space="preserve">El concesionario inicia actividades el 10 de septiembre de 2020. </t>
    </r>
    <r>
      <rPr>
        <sz val="11"/>
        <color theme="1"/>
        <rFont val="Arial"/>
        <family val="2"/>
      </rPr>
      <t xml:space="preserve">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Se realiza demolición de tablero sobre Vigas. En los vanos 1 y 2 se instala metal deck, formaleta para voladizos, acero de refuerzo de la losas y se funden.</t>
    </r>
    <r>
      <rPr>
        <sz val="11"/>
        <color rgb="FFFF0000"/>
        <rFont val="Arial"/>
        <family val="2"/>
      </rPr>
      <t xml:space="preserve"> Inicia instalación de baranda metálica.</t>
    </r>
  </si>
  <si>
    <r>
      <rPr>
        <b/>
        <sz val="11"/>
        <color theme="1"/>
        <rFont val="Arial"/>
        <family val="2"/>
      </rPr>
      <t>AMPLIACIÓN PUENTE N°1 QUEBRADA LA NEGRA . PK0+110 UF1.</t>
    </r>
    <r>
      <rPr>
        <sz val="11"/>
        <color theme="1"/>
        <rFont val="Arial"/>
        <family val="2"/>
      </rPr>
      <t xml:space="preserve">  El concesionario inicia actividades el 21 de julio de 2020.  Este Puente está conformado por 4 luces en Vigas postensadas para una luz total de 105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En el vano entre ejes 4 y 5  se retiran las Vigas existentes para remplazarlas . Estas vigas se encuentran reparadas con fibra de carbono y con deformaciones permanentes, producto de un desplazamiento que sufrió el  Estribo eje 5 y fué intervenido por Inteisa S.A. En el Estribo eje 5  se remplazarán elementos como la Viga cabezal, pantalla y talón que se apoyará sobre  pilas existentes construidas po Inteisa en el año 2013</t>
    </r>
    <r>
      <rPr>
        <sz val="11"/>
        <color rgb="FFFF0000"/>
        <rFont val="Arial"/>
        <family val="2"/>
      </rPr>
      <t xml:space="preserve">. </t>
    </r>
    <r>
      <rPr>
        <sz val="11"/>
        <rFont val="Arial"/>
        <family val="2"/>
      </rPr>
      <t>Se realiza la demolición del Estribo y el retiro de las vigas existentes. Se realizan cortes de tablero vanos 2 y  3,  se retira tablero y New Jersey existenrtes. Se instala plataforma para construcción de voladizos, Stell Deck para losa y acero de refuerzo vano 3 y se funde.. Instalación acero de refuerzo y encofrado Viga Cabezal, cuerpo del Estribo, topes si´smicos y pedestales en el Estribo 2 y se funde sobre pilas existentes. Se instalan cuatro (4) vigas prefabricadas postensadas sobre apoyos de neopreno en el Vano 4, se construyen Diafragmas, se instala metal deck,  plataforma para voladizo, acero de refuerzo de la losa  y se funde  Vano 4. Para el Vano 1, se realiza corte y retiro de la losa existente, instalación de plataforma para voladizos, Steel Deck y acero de refuerzo de la losa y se funde. En el Vano 2 se realizan cortes para retiro del tablero, se retira tablero y New Jersey. Se instala plataforma para voladizos, metal deck, acero de refuerzo de la losa y se funde</t>
    </r>
    <r>
      <rPr>
        <sz val="11"/>
        <color rgb="FFFF0000"/>
        <rFont val="Arial"/>
        <family val="2"/>
      </rPr>
      <t xml:space="preserve">. </t>
    </r>
    <r>
      <rPr>
        <sz val="11"/>
        <rFont val="Arial"/>
        <family val="2"/>
      </rPr>
      <t>Perforaciones e instalación de platinas 5/8", pernnos, parales IPE-220, tubo D=4" baranda vehicular ambos costados. Aplicación de base anticorrociva y pintura epóxica en baranda costado izquierdo y derecho. Se realizan perforaciones e instalación de platinas y desviadores para reforzamiento de Vigas  en Vano 1  Vigas 1 y 4,  Vano 2  Viga 8, Vano 3 Viga 12. Se instalan cables y se tensionan.
Se instala carpeta asfáltica de rodadura.</t>
    </r>
  </si>
  <si>
    <t>Ampliación Puente N°11 PK8+790 UF1 Quebrada La Roncha.  Instalación de defensa metalica en ambos costados.</t>
  </si>
  <si>
    <t>Ampliación Puente N°11 PK8+790 UF1 Quebrada La Roncha.  Instalación de defensa metalica en costado izquierdo.</t>
  </si>
  <si>
    <r>
      <t xml:space="preserve">De  acuerdo con el programa de trabajo presentado por el concesionario para la </t>
    </r>
    <r>
      <rPr>
        <b/>
        <sz val="11"/>
        <rFont val="Arial"/>
        <family val="2"/>
      </rPr>
      <t>UF3.1.D</t>
    </r>
    <r>
      <rPr>
        <sz val="11"/>
        <rFont val="Arial"/>
        <family val="2"/>
      </rPr>
      <t xml:space="preserve">, el concesionario terminó actividades de instalación del revestimiento (con observaciones de calidad oficio-EPS4G-00087-20), y continuó con la construcción drenajes D=400 mm, en túnel principal, </t>
    </r>
    <r>
      <rPr>
        <b/>
        <sz val="11"/>
        <rFont val="Arial"/>
        <family val="2"/>
      </rPr>
      <t>Portal Medellín</t>
    </r>
    <r>
      <rPr>
        <sz val="11"/>
        <rFont val="Arial"/>
        <family val="2"/>
      </rPr>
      <t>, sin atrasos evidentes.</t>
    </r>
  </si>
  <si>
    <r>
      <t xml:space="preserve">Galerías de conexión peatonal y vehicular - segundo tubo Túnel Occidente
</t>
    </r>
    <r>
      <rPr>
        <sz val="12"/>
        <rFont val="Arial"/>
        <family val="2"/>
      </rPr>
      <t>Actividades de excavación por medio de perforación y voladura, desde el túnel nuevo, en la Galería de Conexión Peatonal No 6.</t>
    </r>
  </si>
  <si>
    <t>De acuerdo con el programa de trabajo presentado por el concesionario para la UF3.1.D, el concesionario continuó actividades de instalación del revestimiento (con observaciones de calidad oficio-EPS4G-00087-20) y construcción drenajes D=400 mm, en túnel principal, Portal Santa Fe, sin atrasos evidentes.</t>
  </si>
  <si>
    <t>UF 4 Ruta 6003 - 44+400 Control Policía de Carreteras.</t>
  </si>
  <si>
    <t>Programa 8. Cultura vial.</t>
  </si>
  <si>
    <t>C303700071-8477-2317</t>
  </si>
  <si>
    <t>Cumplió aporte del mes de Enero 2021</t>
  </si>
  <si>
    <t>Dic-20</t>
  </si>
  <si>
    <t>Aporte de Enero -2021</t>
  </si>
  <si>
    <t>Giro 43</t>
  </si>
  <si>
    <t>ALCANCE A LA COMUNICACIÓN D-00022 REFERENTE A LA ENTREGA DE LA ALTERNATIVA DE DISEÑO ESTRUCTURAL DEL MURO 167 K5+820 DE LA UF1</t>
  </si>
  <si>
    <t>D-02-01-20210119-000146</t>
  </si>
  <si>
    <t xml:space="preserve">RESPUESTA A COMUNICACIÓN EPS4G-0771-20 REFERENTE A LA ENTREGA RFI 18 DE SOLICITUDES DE INFORMACION DE ESPECIFICACIONES A ESTRUCTURAS </t>
  </si>
  <si>
    <t>D-02-01-20210127-000240</t>
  </si>
  <si>
    <t xml:space="preserve">ALCANCE A LA COMUNICACIÓN D000147 REFERENTE A LA  RESPUESTA DE LOS COMUNICADOS EPS4G1374-20, EPS4G-1401-20 Y EPS4G0023-21 REFERENTE A LAS DIFERENCIAS EN EL PERFIL LONGITUDINAL DE LOS PUENTES PK5+240, PK1+940 Y PK6+900ESPECIFICACIONES A ESTRUCTURAS </t>
  </si>
  <si>
    <t>D-02-01-20210129-000247</t>
  </si>
  <si>
    <t xml:space="preserve">RESPUESTA A LA COMUNICACIÓN EPS4G0052-21 REFERENTE A LA ENTREGA RFI19 DE SOLICITUDES DE INFORMACION ESPECIFICACIONES DE ESTRUCTURASESPECIFICACIONES A ESTRUCTURAS </t>
  </si>
  <si>
    <t>D-02-01-20210129-000248</t>
  </si>
  <si>
    <t>Del 28/01/21
al 03/02/21</t>
  </si>
  <si>
    <t>Seguimiento Fichas: 
UF1y 3:PMIT-5.3-17, PMB 02, PMB 01, PBSE-4.3-13, PMF 14, PMF 05, PMF 10.
UF 2.1: PMB 01, PMB 02, PBSE-4.3-13, PMF 11, PMF 12, PMF 09, PMB 07, PMB 08, PMB 06, PMB 03, PMF 06, PMF 17, PMB 06, PMB 03, PMF 02.
Operación y Mantenimiento:DAGA-1.2-02. 
Mejoramiento: PAC-2.4-07, PMIT-5.3-17, PAC 2.1-04, DAGA-1.2-02, PBSE-4.1-11.</t>
  </si>
  <si>
    <t>del 27-01-21 al 02-02-21</t>
  </si>
  <si>
    <t>1y3</t>
  </si>
  <si>
    <t xml:space="preserve">Acompañamiento reunión ANLA - ANI relacionada con visita seguimiento ANLA para seguimiento del expediente LAV0066-2016 en la cual se revisara la queja relacionada con la Problemática del Corregimiento de Palmitas </t>
  </si>
  <si>
    <t>ANLA, ANI, DEVIMAR, ÉPSILON4G</t>
  </si>
  <si>
    <t xml:space="preserve">Visita de seguimiento siembras realziadas en la cicloruta Santa fe de Antioquia, en el marco de cumplimiento de las obligaciones de compensación exigidas en permisos de aprovechamiento forestal de individuos en riesgo asociados al PAGA de OyM </t>
  </si>
  <si>
    <t>Revisión correspondencia ambiental recibida el 28-01-2021 y actualización de formatos y cudros de control de la interventoría.</t>
  </si>
  <si>
    <t xml:space="preserve">Acompañamiento reunión Corantioquia relacionada con revisión y aclaración de inquietudes de la propuesta plan de Inversión del 1% - proyecto RED PIRAGUA </t>
  </si>
  <si>
    <t>ÉPSILON4G, Corantioquia, ÉPSILON4G</t>
  </si>
  <si>
    <t>Elaboración informe semanal 277 y diligenciamiento Formato R-CEC-22 "Registro fotográfico"</t>
  </si>
  <si>
    <r>
      <t xml:space="preserve">1. Operación y Mantenimiento UF 1 Y 3-Túnel existente
PMIT-5.3-17 Equipos de Ventilación al interior del Túnel – UF3:
</t>
    </r>
    <r>
      <rPr>
        <sz val="11"/>
        <rFont val="Calibri"/>
        <family val="2"/>
        <scheme val="minor"/>
      </rPr>
      <t>Se cuenta con</t>
    </r>
    <r>
      <rPr>
        <b/>
        <sz val="11"/>
        <rFont val="Calibri"/>
        <family val="2"/>
        <scheme val="minor"/>
      </rPr>
      <t xml:space="preserve"> </t>
    </r>
    <r>
      <rPr>
        <sz val="11"/>
        <rFont val="Calibri"/>
        <family val="2"/>
        <scheme val="minor"/>
      </rPr>
      <t>medidores de velocidad del aire y dirección “Anemómetros” (AFT).
  -Medidores de CO. Cinco (5) medidores de CO / Visibilidad marca CODEL integrados en una sola unidad.
 - Medidores de visibilidad. Cuatro (4) medidores de visibilidad marca CODEL.</t>
    </r>
    <r>
      <rPr>
        <b/>
        <sz val="11"/>
        <rFont val="Calibri"/>
        <family val="2"/>
        <scheme val="minor"/>
      </rPr>
      <t xml:space="preserve">
</t>
    </r>
    <r>
      <rPr>
        <sz val="11"/>
        <rFont val="Calibri"/>
        <family val="2"/>
        <scheme val="minor"/>
      </rPr>
      <t>L a interventoría verifica que se cumpla con los rangos permitidos los cuales son: Visibilidad límite permitido 400 mts, CO menor a 200 PPM.</t>
    </r>
  </si>
  <si>
    <r>
      <t xml:space="preserve">2. Operación y Mantenimiento UF 1 Y 3-Túnel existente
PMIT-5.3-17 Equipos de Ventilación al interior del Túnel – UF3: </t>
    </r>
    <r>
      <rPr>
        <sz val="11"/>
        <color theme="1"/>
        <rFont val="Calibri"/>
        <family val="2"/>
        <scheme val="minor"/>
      </rPr>
      <t>Se encuentran ubicados entre los PR40+900 y PR43+900, a una distancia de 400 mts aproximadamente intercaladamente por cada costado.</t>
    </r>
  </si>
  <si>
    <r>
      <t xml:space="preserve">3. Construcción UF 1-PK 16+500
PMB 02 Hallazgo,  rescate  y seguimiento  de especies  endémicas,  casi endémicas,  de interés y/o amenazadas: </t>
    </r>
    <r>
      <rPr>
        <sz val="11"/>
        <color theme="1"/>
        <rFont val="Calibri"/>
        <family val="2"/>
        <scheme val="minor"/>
      </rPr>
      <t>En  caso  de  hallarse  especies  endémicas,  casi  endémicas,  de  interés  y/o  amenazadas durante el transcurso de la obra se deberá llevar a cabo un seguimiento de la especie según corresponda; es decir, si fueron hallados  individuos  en reproducción  o con crías, o se trate de individuos  rescatados. Este seguimiento  se hará hasta su reubicación  o disposición  final en el caso que el (los) individuos sean llevados  a  un  Centro  de  Paso  según  la  Autoridad  Ambiental.  Se  hará  un  documento   especial  de seguimiento  de los individuos,  con detalles de identificación  taxonómica,  lugar de hallazgo, estado, datos de ecología, tratamiento.</t>
    </r>
  </si>
  <si>
    <r>
      <t xml:space="preserve">4. Construcción UF 1-PK 16+500
PMB 01  Inspección previa a la intervención: </t>
    </r>
    <r>
      <rPr>
        <sz val="11"/>
        <color theme="1"/>
        <rFont val="Calibri"/>
        <family val="2"/>
        <scheme val="minor"/>
      </rPr>
      <t>A través de su personal el Concesionario realiza el reconocimiento e inspección del área solicitada para liberación forestal, donde se revisa la presencia de especies de baja movilidad, así mismo como la presencia de nidos y madrigueras.</t>
    </r>
  </si>
  <si>
    <r>
      <rPr>
        <b/>
        <sz val="11"/>
        <color theme="1"/>
        <rFont val="Calibri"/>
        <family val="2"/>
        <scheme val="minor"/>
      </rPr>
      <t>5. Construcción UF 2.1-PK 28+900
PMB 01 Inspección previa a la intervención</t>
    </r>
    <r>
      <rPr>
        <sz val="11"/>
        <color theme="1"/>
        <rFont val="Calibri"/>
        <family val="2"/>
        <scheme val="minor"/>
      </rPr>
      <t>: A través de su personal el Concesionario realiza el reconocimiento e inspección del área solicitada para liberación forestal, donde se revisa la presencia de especies de baja movilidad, así mismo como la presencia de nidos y madrigueras.</t>
    </r>
  </si>
  <si>
    <r>
      <t>6. Operación y Mantenimiento UF 1-PK 14+300</t>
    </r>
    <r>
      <rPr>
        <sz val="11"/>
        <color theme="1"/>
        <rFont val="Calibri"/>
        <family val="2"/>
        <scheme val="minor"/>
      </rPr>
      <t xml:space="preserve">
</t>
    </r>
    <r>
      <rPr>
        <b/>
        <sz val="11"/>
        <color theme="1"/>
        <rFont val="Calibri"/>
        <family val="2"/>
        <scheme val="minor"/>
      </rPr>
      <t xml:space="preserve">PBSE-4.3-13 Protección de Fauna: </t>
    </r>
    <r>
      <rPr>
        <sz val="11"/>
        <color theme="1"/>
        <rFont val="Calibri"/>
        <family val="2"/>
        <scheme val="minor"/>
      </rPr>
      <t>Referente al tema de atropellamiento de Fauna, se está trabajando en la recolección de información sobre los lugares con mayor incidencia de atropellamiento y las especies más afectadas.</t>
    </r>
  </si>
  <si>
    <r>
      <t xml:space="preserve">7. Construcción UF 2.1-PK 33+500
PMB 02 Hallazgo,  rescate  y seguimiento  de especies  endémicas,  casi endémicas,  de interés y/o amenazadas: </t>
    </r>
    <r>
      <rPr>
        <sz val="11"/>
        <color theme="1"/>
        <rFont val="Calibri"/>
        <family val="2"/>
        <scheme val="minor"/>
      </rPr>
      <t>En  caso  de  hallarse  especies  endémicas,  casi  endémicas,  de  interés  y/o  amenazadas durante el transcurso de la obra se deberá llevar a cabo un seguimiento de la especie según corresponda; es decir, si fueron hallados  individuos  en reproducción  o con crías, o se trate de individuos  rescatados. Este seguimiento  se hará hasta su reubicación  o disposición  final en el caso que el (los) individuos sean llevados  a  un  Centro  de  Paso  según  la  Autoridad  Ambiental.  Se  hará  un  documento   especial  de seguimiento  de los individuos,  con detalles de identificación  taxonómica,  lugar de hallazgo, estado, datos de ecología, tratamiento</t>
    </r>
    <r>
      <rPr>
        <b/>
        <sz val="11"/>
        <color theme="1"/>
        <rFont val="Calibri"/>
        <family val="2"/>
        <scheme val="minor"/>
      </rPr>
      <t>.</t>
    </r>
  </si>
  <si>
    <r>
      <t xml:space="preserve">8. Construcción  UF 2.1-PK 28+900
PMB 01 Ahuyentamiento: </t>
    </r>
    <r>
      <rPr>
        <sz val="11"/>
        <color theme="1"/>
        <rFont val="Calibri"/>
        <family val="2"/>
        <scheme val="minor"/>
      </rPr>
      <t>Estímulos visuales: Siluetas que simulan depredadores comunes y probables de la zona.</t>
    </r>
  </si>
  <si>
    <r>
      <rPr>
        <b/>
        <sz val="11"/>
        <color theme="1"/>
        <rFont val="Calibri"/>
        <family val="2"/>
        <scheme val="minor"/>
      </rPr>
      <t>9. Construcción UF 2.1-PK 33+000
PMB 01  Inspección previa a la intervención</t>
    </r>
    <r>
      <rPr>
        <sz val="11"/>
        <color theme="1"/>
        <rFont val="Calibri"/>
        <family val="2"/>
        <scheme val="minor"/>
      </rPr>
      <t>: A través de su personal el Concesionario realiza el reconocimiento e inspección del área solicitada para liberación forestal, donde se revisa la presencia de especies de baja movilidad, así mismo como la presencia de nidos y madrigueras.</t>
    </r>
  </si>
  <si>
    <r>
      <rPr>
        <b/>
        <sz val="11"/>
        <color theme="1"/>
        <rFont val="Calibri"/>
        <family val="2"/>
        <scheme val="minor"/>
      </rPr>
      <t>10. Mejoramiento UF 2.1-21+100
PBSE-4.3-13 Protección de fauna:</t>
    </r>
    <r>
      <rPr>
        <sz val="11"/>
        <color theme="1"/>
        <rFont val="Calibri"/>
        <family val="2"/>
        <scheme val="minor"/>
      </rPr>
      <t xml:space="preserve"> Para el ahuyentamiento de aves se deberá provocar la migración asistida de las aves utilizando medios sonoros, además de siluetas de aves rapaces que impidan su regreso al área de intervención.</t>
    </r>
  </si>
  <si>
    <r>
      <rPr>
        <b/>
        <sz val="11"/>
        <color theme="1"/>
        <rFont val="Calibri"/>
        <family val="2"/>
        <scheme val="minor"/>
      </rPr>
      <t xml:space="preserve">11. Construcción UF 2.1-Aljibe 202
PMF 11 Manejo de aguas subterráneas: </t>
    </r>
    <r>
      <rPr>
        <sz val="11"/>
        <color theme="1"/>
        <rFont val="Calibri"/>
        <family val="2"/>
        <scheme val="minor"/>
      </rPr>
      <t>Se realiza la calibaración de los equipos.</t>
    </r>
  </si>
  <si>
    <r>
      <rPr>
        <b/>
        <sz val="11"/>
        <color theme="1"/>
        <rFont val="Calibri"/>
        <family val="2"/>
        <scheme val="minor"/>
      </rPr>
      <t>12. Construcción UF 2.1-Aljibe 202
PMF 11 Manejo de aguas subterráneas:</t>
    </r>
    <r>
      <rPr>
        <sz val="11"/>
        <color theme="1"/>
        <rFont val="Calibri"/>
        <family val="2"/>
        <scheme val="minor"/>
      </rPr>
      <t xml:space="preserve"> El laboratorio certificado MCS realiza el monitoreo de aguas subterráneas, en el Aljibe 202.</t>
    </r>
  </si>
  <si>
    <r>
      <rPr>
        <b/>
        <sz val="11"/>
        <color theme="1"/>
        <rFont val="Calibri"/>
        <family val="2"/>
        <scheme val="minor"/>
      </rPr>
      <t>13. Construcción UF 2.1-Piezómetro PZC-1
PMF 11 Manejo de aguas subterráneas</t>
    </r>
    <r>
      <rPr>
        <sz val="11"/>
        <color theme="1"/>
        <rFont val="Calibri"/>
        <family val="2"/>
        <scheme val="minor"/>
      </rPr>
      <t>: El laboratorio certificado MCS realiza el monitoreo de aguas subterráneas, en el piezómetro PZC-1.</t>
    </r>
  </si>
  <si>
    <r>
      <rPr>
        <b/>
        <sz val="11"/>
        <color theme="1"/>
        <rFont val="Calibri"/>
        <family val="2"/>
        <scheme val="minor"/>
      </rPr>
      <t>14. Construcción UF 2.1-Aljibe 202
PMF 11 Manejo de aguas subterráneas:</t>
    </r>
    <r>
      <rPr>
        <sz val="11"/>
        <color theme="1"/>
        <rFont val="Calibri"/>
        <family val="2"/>
        <scheme val="minor"/>
      </rPr>
      <t xml:space="preserve"> Se realizó toma de parámetros in-situ(pH, conductividad, oxigeno disuelto, temperatura).</t>
    </r>
  </si>
  <si>
    <r>
      <t xml:space="preserve">15. Construcción UF 2.1-Aljibe 202
PMF 11 Manejo de aguas subterráneas: </t>
    </r>
    <r>
      <rPr>
        <sz val="11"/>
        <color theme="1"/>
        <rFont val="Calibri"/>
        <family val="2"/>
        <scheme val="minor"/>
      </rPr>
      <t>Se realizó medeción de nivel freático.</t>
    </r>
  </si>
  <si>
    <t>16. Construcción UF 2.1 -Aljibe 202
PMF 11 Manejo de aguas subterráneas: Se realizó la toma de datos en los formatos correspondientes.</t>
  </si>
  <si>
    <r>
      <t xml:space="preserve">17. Construcción UF 2.1 -Aljibe 202
PMF 11 Manejo de aguas subterráneas: </t>
    </r>
    <r>
      <rPr>
        <sz val="11"/>
        <color theme="1"/>
        <rFont val="Calibri"/>
        <family val="2"/>
        <scheme val="minor"/>
      </rPr>
      <t>Se realizó la preservación de las muestras  con H2SO4 Y HNO3 garantizando que el pH &lt; 2,0.</t>
    </r>
  </si>
  <si>
    <r>
      <t xml:space="preserve">18. Construcción UF 2.1 -Aljibe 202
PMF 11 Manejo de aguas subterráneas: </t>
    </r>
    <r>
      <rPr>
        <sz val="11"/>
        <color theme="1"/>
        <rFont val="Calibri"/>
        <family val="2"/>
        <scheme val="minor"/>
      </rPr>
      <t>Se garantiza que la nevera tenga una temperatura alrededor de 5°, para el desplazamiento de las muestras hasta el laboratorio.</t>
    </r>
  </si>
  <si>
    <r>
      <t>19. Construcción UF 2.1-Río Aurrá
PMF 12 Manejo de la captación:</t>
    </r>
    <r>
      <rPr>
        <sz val="11"/>
        <color theme="1"/>
        <rFont val="Calibri"/>
        <family val="2"/>
        <scheme val="minor"/>
      </rPr>
      <t xml:space="preserve"> Proteger los cauces de agua al momento de realizar la captación con carrotanque.</t>
    </r>
  </si>
  <si>
    <r>
      <t xml:space="preserve">20. Construcción UF 2.1-Río Aurrá
PMF 12 Manejo de la captación: </t>
    </r>
    <r>
      <rPr>
        <sz val="11"/>
        <color theme="1"/>
        <rFont val="Calibri"/>
        <family val="2"/>
        <scheme val="minor"/>
      </rPr>
      <t>Realizar la captación de agua de acuerdo al caudal autorizado para cada fuente hidríca, esto se garantiza por medio del uso del caudalímetro.</t>
    </r>
  </si>
  <si>
    <r>
      <t xml:space="preserve">21. Construcción UF 2.1-Río Aurrá
PMF 12 Manejo de la captación: </t>
    </r>
    <r>
      <rPr>
        <sz val="11"/>
        <color theme="1"/>
        <rFont val="Calibri"/>
        <family val="2"/>
        <scheme val="minor"/>
      </rPr>
      <t>Realización diaria del preoperacional del vehículo donde se revise el estado de la manguera, motobomba y el tanque.</t>
    </r>
  </si>
  <si>
    <r>
      <t xml:space="preserve">22. Construcción UF 2.1-Río Aurrá
PMF 12 Manejo de la captación: </t>
    </r>
    <r>
      <rPr>
        <sz val="11"/>
        <color theme="1"/>
        <rFont val="Calibri"/>
        <family val="2"/>
        <scheme val="minor"/>
      </rPr>
      <t>Realizar la captación de agua de acuerdo al caudal autorizado para cada fuente hidríca, el operario del carro tanque cuenta con la planilla de registro del caudal captado.</t>
    </r>
  </si>
  <si>
    <r>
      <t xml:space="preserve">23. Construcción UF 2.1-Río Aurrá
PMF 12 Manejo de la captación: </t>
    </r>
    <r>
      <rPr>
        <sz val="11"/>
        <color theme="1"/>
        <rFont val="Calibri"/>
        <family val="2"/>
        <scheme val="minor"/>
      </rPr>
      <t>El carrotanque cuenta con el  kit de derrames.</t>
    </r>
  </si>
  <si>
    <r>
      <t xml:space="preserve">24. Construcción UF 2.1-Quebrada Muñoz 1
PMF 09 Instalación de ataguías temporales: </t>
    </r>
    <r>
      <rPr>
        <sz val="11"/>
        <color theme="1"/>
        <rFont val="Calibri"/>
        <family val="2"/>
        <scheme val="minor"/>
      </rPr>
      <t>En caso de ser requerido por el desarrollo de la actividad constructiva, se adecuan ataguias o jarillones temporales, durante el tiempo de la intervención del cauce, para evitar que este se vea afectado con las actividades constructivas.</t>
    </r>
  </si>
  <si>
    <r>
      <t xml:space="preserve">25. Construcción UF 2.1-Humedal la Bramadora
PMB 07 Identificar áreas de manejo ambiental, </t>
    </r>
    <r>
      <rPr>
        <sz val="11"/>
        <rFont val="Calibri"/>
        <family val="2"/>
        <scheme val="minor"/>
      </rPr>
      <t>el Concesionario realiza la identificación y señalización de áreas de manejo especial, se verificó el aislamiento con polisobra del humedal la bramadora</t>
    </r>
  </si>
  <si>
    <r>
      <t xml:space="preserve">26. Construción UF 2.1-PK 24+500
PMB 08 Seguimiento de especies trasladadas: </t>
    </r>
    <r>
      <rPr>
        <sz val="11"/>
        <color theme="1"/>
        <rFont val="Calibri"/>
        <family val="2"/>
        <scheme val="minor"/>
      </rPr>
      <t>El concesionario realiza el seguimiento  del fustal, el cual fue reubicado por medidas de aprovechamiento forestal el 15 de septiembre de 2020.</t>
    </r>
  </si>
  <si>
    <r>
      <t xml:space="preserve">27. Construcción UF 2.1-PK 19+900
PMB 06 Revegetalización de taludes: </t>
    </r>
    <r>
      <rPr>
        <sz val="11"/>
        <color theme="1"/>
        <rFont val="Calibri"/>
        <family val="2"/>
        <scheme val="minor"/>
      </rPr>
      <t>El concesionario realiza la revegetalización del talud, se usa el método de hidrosiembra, además se realiza un riego constante para garantizar el buen estado de la vegetación.</t>
    </r>
  </si>
  <si>
    <r>
      <t xml:space="preserve">28. Construcción UF 2.1-PK 20+000
PMB 03 Manejo de remoción de cobertura vegetal y descapote: </t>
    </r>
    <r>
      <rPr>
        <sz val="11"/>
        <color theme="1"/>
        <rFont val="Calibri"/>
        <family val="2"/>
        <scheme val="minor"/>
      </rPr>
      <t>El concesionario realiza rocería para garantizar el buen estado de la vía.</t>
    </r>
  </si>
  <si>
    <r>
      <t xml:space="preserve">29. Construcción UF 3-PK 2+760 Dren colector de D = 400 mm. Portal Medellín (hastial derecho), Dren colector de D=400 mm. Portal Medellín (hastial izquierdo)
PMF 14 Conducción de las aguas de infiltración hacia sedimentadores para el manejo y posterior tratamiento: </t>
    </r>
    <r>
      <rPr>
        <sz val="11"/>
        <color theme="1"/>
        <rFont val="Calibri"/>
        <family val="2"/>
        <scheme val="minor"/>
      </rPr>
      <t xml:space="preserve">Las aguas de infiltración, en conjunto con las aguas provenientes de la excavación del túnel, son conducidas a sedimentadores y posterior sistema de tratamiento antes del vertimiento sobre los puntos autorizados en la licencia ambiental.  </t>
    </r>
  </si>
  <si>
    <r>
      <t xml:space="preserve">30. Construcción UF 1-Planta 1 
PMF 05  Manejo de combustibles y lubricantes: </t>
    </r>
    <r>
      <rPr>
        <sz val="11"/>
        <color theme="1"/>
        <rFont val="Calibri"/>
        <family val="2"/>
        <scheme val="minor"/>
      </rPr>
      <t>El Concesionario dispone de sitios de almacenamiento de combustibles, el cual cuenta con un dique de contención de derrames con una capacidad del 110% del volumen del tanque de mayor capacidad, dentro del dique, para prevenir posibles potenciales derrames.</t>
    </r>
  </si>
  <si>
    <r>
      <t xml:space="preserve">31. Construcción UF 1-Planta 1
PMF 06 Control de la calidad del agua y de las condiciones fisicoquímicas del suelo: </t>
    </r>
    <r>
      <rPr>
        <sz val="11"/>
        <color theme="1"/>
        <rFont val="Calibri"/>
        <family val="2"/>
        <scheme val="minor"/>
      </rPr>
      <t>El agua producto del lavado de Mixer y área de producción de concretos es conducida a piscinas de sedimentación, el agua clarificada es reutilizada en la producción de concretos.</t>
    </r>
  </si>
  <si>
    <r>
      <t xml:space="preserve">32. Construcción UF 1-Planta 1
PMF 10 Reducción y clasificación en la fuente: </t>
    </r>
    <r>
      <rPr>
        <sz val="11"/>
        <color theme="1"/>
        <rFont val="Calibri"/>
        <family val="2"/>
        <scheme val="minor"/>
      </rPr>
      <t xml:space="preserve">El Concesionario dispone de puntos ecológicos, los cuales cuentan con canecas de colores verde, gris y rojo, para que los trabajadores realicen una adecuada segregación de los residuos generados en las actividades constructivas. </t>
    </r>
  </si>
  <si>
    <r>
      <t xml:space="preserve">33. Construcción UF 1-PK 1+100
PMF 17 En los frentes de obra se implementará la señalización temporal obligatoria: </t>
    </r>
    <r>
      <rPr>
        <sz val="11"/>
        <color theme="1"/>
        <rFont val="Calibri"/>
        <family val="2"/>
        <scheme val="minor"/>
      </rPr>
      <t>El frentes de obra se encuentran señalizados de acuerdo al Manual de Señalización del INVIAS, 2015.</t>
    </r>
  </si>
  <si>
    <r>
      <t xml:space="preserve">34. Construcción UF 1-PK 1+150
 PMB 06 Revegetalización de taludes: </t>
    </r>
    <r>
      <rPr>
        <sz val="11"/>
        <color theme="1"/>
        <rFont val="Calibri"/>
        <family val="2"/>
        <scheme val="minor"/>
      </rPr>
      <t>El concesionario realiza la revegetalización del talud, se usa el método de hidrosiembra, además se realiza un riego constante para garantizar el buen estado de la vegetación.</t>
    </r>
  </si>
  <si>
    <r>
      <t xml:space="preserve">35. Construcción UF 1-PK 13
PMB 03 Manejo de remoción de cobertura vegetal y descapote: </t>
    </r>
    <r>
      <rPr>
        <sz val="11"/>
        <color theme="1"/>
        <rFont val="Calibri"/>
        <family val="2"/>
        <scheme val="minor"/>
      </rPr>
      <t>El concesionario realiza rocería en la parte externa de PK 13, para garantizar el buen esta del lugar.</t>
    </r>
  </si>
  <si>
    <r>
      <t xml:space="preserve">36. Operación y mantenimiento UF 2.1- 20+100
DAGA-1.2-02 Capacitación al personal de obra: </t>
    </r>
    <r>
      <rPr>
        <sz val="11"/>
        <color theme="1"/>
        <rFont val="Calibri"/>
        <family val="2"/>
        <scheme val="minor"/>
      </rPr>
      <t>El concesionario realiza capacitaciones periódicas al personal de la obra.</t>
    </r>
  </si>
  <si>
    <r>
      <t xml:space="preserve">37. Mejoramiento  UF 2.1-PK 25+550
PAC-2.4-07 Los vehículos destinados para el transporte de escombros contarán con: </t>
    </r>
    <r>
      <rPr>
        <sz val="11"/>
        <color theme="1"/>
        <rFont val="Calibri"/>
        <family val="2"/>
        <scheme val="minor"/>
      </rPr>
      <t>Contenedores que garanticen que la carga quede contenida en su totalidad, asegurando que no presente: roturas, perforaciones, ranuras, espacios o adecuaciones para ampliar la capacidad normal del vehículo. La carga será acomodada a ras de los bordes superiores más bajos del contenedor</t>
    </r>
    <r>
      <rPr>
        <b/>
        <sz val="11"/>
        <color theme="1"/>
        <rFont val="Calibri"/>
        <family val="2"/>
        <scheme val="minor"/>
      </rPr>
      <t>.</t>
    </r>
  </si>
  <si>
    <r>
      <t xml:space="preserve">38. Mejoramiento  UF 2.1-PK 25+550
PMIT-5.3-17 Manejo de maquinaria, equipos y vehículos: </t>
    </r>
    <r>
      <rPr>
        <sz val="11"/>
        <color theme="1"/>
        <rFont val="Calibri"/>
        <family val="2"/>
        <scheme val="minor"/>
      </rPr>
      <t>La maquinaria debe contar con su respectivo preoperacional.</t>
    </r>
  </si>
  <si>
    <r>
      <t xml:space="preserve">39. Mejoramiento UF 1- PK 14+500
PAC 2.1-04 Manejo integral de materiales de construcción: </t>
    </r>
    <r>
      <rPr>
        <sz val="11"/>
        <color theme="1"/>
        <rFont val="Calibri"/>
        <family val="2"/>
        <scheme val="minor"/>
      </rPr>
      <t>Se asegurará que el equipo de fabricación o mezclado, esté en buenas condiciones técnicas con el fin de evitar accidentes o derrames que puedan afectar los recursos naturales o el medio ambiente.</t>
    </r>
  </si>
  <si>
    <r>
      <t xml:space="preserve">40. Mejoramiento UF 1-PK 15+500
DAGA-1.2-02 Capacitación y concienciación para el personal de la obra: </t>
    </r>
    <r>
      <rPr>
        <sz val="11"/>
        <color theme="1"/>
        <rFont val="Calibri"/>
        <family val="2"/>
        <scheme val="minor"/>
      </rPr>
      <t>El concesionario realiza capacitaciones periódicas al personal de la obra.</t>
    </r>
  </si>
  <si>
    <r>
      <t xml:space="preserve">41. Mejoramiento UF 2.1-PK 22+000
PBSE-4.1-11 Manejo de remoción de cobertura vegetal y descapote: </t>
    </r>
    <r>
      <rPr>
        <sz val="11"/>
        <color theme="1"/>
        <rFont val="Calibri"/>
        <family val="2"/>
        <scheme val="minor"/>
      </rPr>
      <t>El concesionario realiza rocería para garantizar el buen estado de la vía.</t>
    </r>
  </si>
  <si>
    <r>
      <t xml:space="preserve">42. Construcción UF 2.1-ZODME Luis Fernando Molina 
PMF 02 Disposición final de escombros en sitios autorizados: </t>
    </r>
    <r>
      <rPr>
        <sz val="11"/>
        <color theme="1"/>
        <rFont val="Calibri"/>
        <family val="2"/>
        <scheme val="minor"/>
      </rPr>
      <t>Para el presente periodo el Concesionario dispuso los residuos  de material de excavación y demolición en ZODME  Luis Fernando Molina, el cual cuenta con concepto de viabilidad Corantioquia y permiso de Planeación Municipal de San Jerónimo</t>
    </r>
    <r>
      <rPr>
        <b/>
        <sz val="11"/>
        <color theme="1"/>
        <rFont val="Calibri"/>
        <family val="2"/>
        <scheme val="minor"/>
      </rPr>
      <t>.</t>
    </r>
  </si>
  <si>
    <t xml:space="preserve">Se sigue acopiando material de rezaga o descombro del nuevo túnel, del Portal Santafé. Este material se extrae (del nuevo túnel con vehículos dumper), para luego ser llevado a la planta de trituración del PK 11+700. Las cantidades disminuirán debido a que el túnel ya logro el cale.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para acceder a la Vda. La Frisola. Sobre el PK 0+050 CD, del tablero del puente en ampliación sobre la Qda. La Negra, se le instalo mezcla en caliente tipo MDC-10, sigue habilitado el transito automotor, en ambos sentidos sobre esta obra ampliada. </t>
  </si>
  <si>
    <t>Inactivo. Se terminaron actividades sobre el terraplén. Se le realizo impermeabilización exterior (sobre el paramento en contacto con tierras) con pintura bituminosa en el canal abierto de conducción de aguas y también se termina la construcción del buzón intermedio. La ODT construida fue en tubería Titan x 1500 mm. 
El trayecto hacia la antigua ubicación del negocio, se excava con CAT 330 D2L y el material se coloca como llenos sobre el costado del canal abierto; también se trasladaron palmas para su resembrado en La Aldea. 
Hacia el PK menor, se tiene un gran acopio de material de fresado o RAP y material granular. 
El tramo solo se permite para el transito temporal de los vehículos y equipos de la Concesión. Sector El Arriero.</t>
  </si>
  <si>
    <t xml:space="preserve">Inactivo. El tramo después de ser fresado y mas la adición de granulares vírgenes ya cuenta con la capa intermedia de mezcla asfáltica en caliente tipo MSC-25, para ello se utilizo el tren de pavimentación Dynapac junto con el vehículo termo aplicador de la emulsión asfáltica. Luego se entro con el desmantelamiento y la ampliación de los puentes existentes. Sector Qda. La Cola. Todo el transito particular circula por la nueva calzada (o CI).  </t>
  </si>
  <si>
    <t>Inactivo. Se termino el fresado en frio (con el equipo SANY C8), de toda la calzada existente hasta encontrar los granulares. Esta capa asfáltica (deteriorada y fallada) tiene un espesor que oscila entre 16 a 18 cm. Se agregaron áridos vírgenes tipo BG granular utilizando la motoniveladora CAT 140 M., se continuo con la etapa de imprimación con emulsión asfáltica de curado lento y el extendido de la capa intermedia asfáltica en caliente tipo MSC-25. El material fresado RAP, se llevo mediante acarreo hacia La Frisola  y al PK 11+300. El transito vehicular circula por la calzada nueva.</t>
  </si>
  <si>
    <t>Hubo actividad de corte mecánico mediante el uso de una excavadora CAT 320 D2 que incluyo retiro de material. Se realizo la instalación de malla electro soldada y concreto lanzado sobre el talud destapado y cortado, para evitar derrumbamientos o desprendimientos. Se demolieron 2 muros existentes. Hacia el PK mayor se llevo a cabo instalación de acero y de encofrados para zapatas y vástagos, en módulos # 29 + 30 +31. Terminados los vástagos se les impermeabilizan tramos aplicando pintura negra bituminosa y armando de filtros con llenos granulares sobre su trasdós. Se funden también los muros # 26 + 27 + 28 utilizando concreto premezclado bombeado. Sobre la siguiente área hay construidos 11 caissons (impares) c/u con sus anillos a profundidades variables entre 8 y 11 m. Anillados los caisson, se entran a excavar y fundir los  caissons pares. Hay estacas que marcaron cortes o excavación desde 5.2 m a 8 m., como manera de encontrar roca competente Sobre la calzada izquierda (o nueva calzada) sigue habilitado el tramo para el transito automotor, previa demarcación y señalización con delineadores tubulares y maletines.</t>
  </si>
  <si>
    <t>Inactivo. Después de realizada la imprimación de granulares, se coloco la capa intermedia asfáltica tipo MSC-25. Se utilizaron los equipos Dynapac para colocar la capa asfáltica, junto con el equipo termo calentador y aplicador de la emulsión asfáltica. El área se tiene disponible para el acopio de materiales de construcción de puentes y estacionamiento de equipos.</t>
  </si>
  <si>
    <t xml:space="preserve">a) Inactivo. Un largo tramo fue intervenido con fresados. Algunos tramos implico adición y cambio de granulares (en todo o parte del ancho de calzada). Se aplico la mezcla asfáltica en caliente tipo MSC-25. Mientras tanto, todo el tramo se sigue interviniendo con el desmantelamiento y la ampliación de los puentes vehiculares existentes.
La calzada nueva "opuesta o CI" desde la Qda. Saltos y Pisquines hasta la Rochela, se dio al servicio del transito vehicular previa demarcación + señalización y colocación de defensas metálicas.  
b) Cerca a La Rochela, se termino el fresado de la vía existente, común equipo SANY C8. Hubo fresado por franjas y bacheos aislados selectivos según la severidad de las grietas, la deformación o desintegración de la capa asfáltica existente. Allí hubo que subir la rasante por lo menos en 1.5 m., para igualarla en altura con la nueva vía y poder acceder con el mismo nivel a los nuevos puentes vehiculares de doble calzada - La Rochela. El material de RAP fue llevado a La Frisola. Sector limites municipales / Eutimio. </t>
  </si>
  <si>
    <t>En la parte mas baja se sigue abriendo espacio para acceder fácilmente sobre el aproche # 2 del nuevo puente sobra La Rochela, y se direcciona el corte hacia el muro de TA # 026 de la CI. Se continuara corte mecánico de material derrumbado (CAT 320 D2), pero sobre la parte media alta del talud derrumbado, con difícil acceso de las volquetas por su alta pendiente. También se sigue transportando con equipo sobre orugas, materiales y equipos (ej. malla 15x15x6 + cemento + agregados) hacia la parte alta del corte. Sobre la corona del talud, se realiza corte y estabilización en dos tramos o etapas para la primera fase de talud. Se instalaron paneles de malla electrosoldada y se aplica concreto lanzado en talud. Sobre la primera fase del perfilado, se están colocando anclajes activos (@ 3 torones de acero), con L = 22 m. e inclinación de - 10 grados. El material cortado se lleva al lleno del PK 11+800 o al frente Doña Rosa. Cuando hay lluvias se afectan los trabajos de corte mecánico y de los acarreos. Sector de La Rochela.</t>
  </si>
  <si>
    <t>a) Sobre el perfilado del talud se continuara realizando la consolidación del talud (en su segunda fase) con la colocación de pernos pasivos de anclaje (con varillas corrugadas # 10 y de Fy= 60 000 psi. y de L= 12 m) en una grid de 3 x 3 m. Después el cubrimiento y protección se hará con malla de acero electrosoldada (15x15x6)  y concreto lanzado (e= 10 cm) de 28 MPa. Para la mayoría de los trabajos, se utiliza personal y equipo suspendido.
b) Inactivo. Para la vía de acceso a la Vda. Mestizal alto, se continuara la construcción de algunos drenajes pendientes. Sobre el costado izq., se fundió en concreto un disipador longitudinal (o corta aguas) anexo al pavimento rígido. Hubo fundida de bordillos discontinuos en concreto (0.15x0.15x1.8 m). Algunas lluvias afectan trabajos y las zonas de talud no recubiertas o protegidas con geosinteticos y por lo tanto se le forman surcos y cárcavas.  Sobre la pata del talud y calzada existente se realizo la extensión de material  granular para formar la estructura granular del pavimento flexible. Sigue pendiente un nuevo traslado de redes secas. Se trabaja con personal PARE / SIGA
c) Sobre la calzada existente y sobre la opuesta, finaliza el corte mecánico (con CAT 330 D2L), a fin de bajar la montaña y unir las rasantes de dos (2) puentes consecutivos en construcción. Hay motoniveladora CAT realizando extensión de material  granular para formar la estructura granular del pavimento flexible. Espacios fueron ocupados para el parqueo de equipos y elementos necesarios en obra, como bodega y montaje de campamento. Sigue pendiente nuevo traslado de redes secas. Hacia el PK menor ya se tiene colocada la MSC-25. Se trabaja con personal PARE / SIGA</t>
  </si>
  <si>
    <t>Sobre la pata del talud se realizo construcción de escollera utilizando grandes rocas + concreto hidráulico. Se termino la construcción de colchón filtrante (para deprimir el NAF) sobre escollera  (de 5 m x L= 50 m) con geotextil NT-2500 Pavco y tubo de drenaje ranurado y se continua instalación de material seleccionado. Todo el polígono del talud se cubrió con geotextil. Ahora se trabaja con bulldozer CAT D6T y vibro compactador Hamm. Hay también remplazo de térreos de mala calidad y húmedos, por rocas y bloques de gran tamaño (trabadas entre si) y se prolongó un tramo del colchón filtrante (con uso de geotextil para drenaje + material permeable + tubería ranurada) y sobre el cual se realizan también llenos compactados.  
Anexo a esta obra, se terminaron los trabajos relacionados con la construcción de caissons + columnas + vigas cabezales, del nuevo puente vehicular. Los llenos compactados ya llegan hasta este nivel. Sector de Doña Rosa.</t>
  </si>
  <si>
    <t>a) Corresponde a la planta de trituración (Kleemann)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b) Se realizo actividad de retiro material granular con CAT 140M, corte y retiro de ultima fila de bandas y luego se realiza cereo y liberación para hacer la imprimación de granulares y finalmente se coloco la capa asfáltica. Así, se da inicio a la conformación de la calzada en construcción y el acceso al puente PK 11+110 de asados Doña Rosa, el muro en TA o # 036 y el retorno #1. Se inicio el armado de la Lanzavigas (entrando por el estribo #2) y los espacios o áreas son ahora ocupados(as) para el acopio de vigas pretensadas, los equipos de carga / transporte y por grandes grúas. Personal inicia la construcción de cuentas en concreto con sección en L.</t>
  </si>
  <si>
    <t xml:space="preserve">PK 11+800 </t>
  </si>
  <si>
    <t xml:space="preserve">Trabajos intermitentes. Realizada la construcción un diente de cortante de forma trapezoidal (escollera "con el uso de bloques de piedra" + concreto; de 4m x 2.7m) a manera de llave sobre este y también detrás del mismo se realizo la construcción de los drenajes profundos (primarios y secundarios) empleando tubería de 3" + pozos drenantes y de 8". De esta manera el agua recogida verterá sus aguas a la cañada. 
Terminada la construcción del muro escollera con la colocación y el acomodo de grandes rocas superpuestas una a la otra, utilizando excavadora CAT 330 D2L; se entro de inmediato en la etapa siguiente de confección del terraplén, se utilizo un bulldozer CAT D6T y un vibro pesado (para los afirmados) de aro y llanta Hamm, y en ocasiones CAT sobre orugas.  Se continúan el extendido de las capas horizontales de llenos compactados (con capa # 37) para un único banco y con única pendiente uniforme, con un ancho promedio de 8 m. Hay estacas que marcan llenos de mas de 20 m., de altura y con talud de 2 1/4H:1V. Se trae material acarreado desde La Rochela. 
Sobre la plataforma vial (que esta en otro nivel superior) y que viene desde la planta de trituración, se extiende y compacta material de llenos y también se adiciona material fresado o RAP. Este tramo intervenido tendrá que llegar a alcanzar una cota de rasante similar a la vía existente (o PK 13 - campamento de MAR1), por lo tanto continuaran los llenos. </t>
  </si>
  <si>
    <t>a) Continuara el revestimiento del talud con malla electrosoldada y concreto lanzado. Se tiene terminado el confinamiento (con pernos roscados # 10 + drenes en PVC + malla electrosoldada + concreto lanzado), la segunda fase del talud ya perfilado ya que en su corona (primera fase) se presento un agrietamiento superficial el cual fue peinado y bajada su pendiente, se le ha colocado malla electrosoldada. La tercera fase ya se tienen colocados paneles de malla electrosoldada y pernos. Hacia el PK mayor (talud de interacción con las construcciones particulares de La Hostería) se hacen perforaciones para colocar pernos de anclaje + drenes en PVC (se utiliza equipo autopropulsado sobre orugas); hay trabajos de inyección de pernos con el uso de morteros de cemento. Un tramo final del talud de corte, se cubre utilizando plásticos a fin de proteger los suelos de una sobre saturación debido a las lluvias. Hay presencia de aguas infiltradas. La firma consultora Consulcivil SAS realizo un sondeo profundo. 
Sobre la segunda berma de cortante, se emplazo la entrada al negocio particular de Las Grutas y se le extiendo y compacto material de fresado o RAP. Se termino la construcción de la cuneta de borde que tendrá una sección en V. En la parte central (que vendría a ser la tercera berma) se excavo la plataforma vial encajonada donde se emplaza la nueva calzada, hay colocación de piedra rajón para mejorar la cimentación de la estructura del pavimento flexible. Las rasantes de esta la vía nueva con el tramo del PK 13 no se han unido. Hay permanentes trabajos topográficos. Cuando hay lluvias se retrasan los trabajos de cortes y acarreos. Para acceder o dejar el frente de obra en conexión con la actual calzada, se trabaja con personal PARE / SIGA, sector Hostería Las Grutas.
b) Sobre el box del PK 12+764 se termino la construcción del segundo y ultimo tramo de box gemelo. Para concluir con la obra, se hizo la demolición de un pontón existente a fin de alargar "aguas arriba", el par de box en construcción. Se termina con la fundida de las aletas del descole, su impermeabilización se hace aplicando pintura negra pintura bituminosa (a los paramentos de concreto en contacto directo con tierras) y la construcción de los sub drenajes laterales (con piedra filtro + geotextil + tubo ranurado). Para todo el cuerpo del box, se utilizo concreto premezclado y bombeado de 28 MPa. La obra es de L = 21 m. de largo. Las aguas de la Qda. (San Juana II), ya circulan libremente por el box. Sobre un área vecina hubo demolición de una casa y se inician los llenos compactados con Hamm. Sector Hostería Las Grutas.</t>
  </si>
  <si>
    <t xml:space="preserve">a) Inactivo. Se conformo el paquete estructural y granular del pavimento flexible. Posteriormente se coloco la capa intermedia de mezcla asfáltica, utilizando el tren de pavimentación Dynapac. El tramo hacia PK mayor ya cuenta con la demarcación horizontal, y ya se habilitara para el transito vehicular. 
b) Sobre la calzada opuesta (o PK 13+400 CI), se realizo la construcción de la ODT # 169 x 1500 mm. obra de drenaje que ya atravesó la calzada existente. Se le hizo el buzón intermedio. Conformado el paquete granular y estructural del pavimento flexible, se le realizo su imprimación y se coloco finalmente la capa asfáltica MSC-25. Hay excavaciones mecánicas y adecuación del piso (se usa rana para compactación) para la construcción de cunetas en concreto. También hay necesidad de ampliar la longitud de los cabezotes de las alcantarillas. Hay excavación lateral donde se coloco tubería Novafort de 23" y 32" de diámetro. Hay chequeos topográficos. Sector frente a La Jungla (que cuando se termine) se unirá con su tramo inmediato y antecesor de Las Grutas.  </t>
  </si>
  <si>
    <t xml:space="preserve">El tramo cuenta con la capa intermedia de mezcla asfáltica tipo MSC-25. Se hizo la demarcación horizontal, utilizando pintura para trafico (B/A) a base de agua. También se instalaron defensas metálicas tipo bionda. Se habilito el tramo para el paso del transito automotor y poder libertar y entrar a rehabilitar la calzada existente. 
Sobre el costado opuesto (o vía existente o PK 14+100 CI) se termino el fresado en frio con el equipo SANY C8, hubo levantamiento, total y parcial de la carpeta asfáltica y también hubo cajeos o bacheos aislados, (esto según la gravedad o intensidad de daños, grietas, fisuración o la deformación). Se realizaron sobreanchos de 2 m., para ampliar la calzada existente. Terminado el fresado y la adición de granulares vírgenes estos se imprimaron y mediante el uso del tren de pavimentación Dynapac se procedió a extender la capa intermedia asfáltica en caliente tipo MSC-25. El material de RAP fue llevado al K 11+300. Hay necesidad de extender la longitud de los cabezotes de las obras de drenaje. Sector abajo de la Jungla. </t>
  </si>
  <si>
    <t>PK 15+800 CD</t>
  </si>
  <si>
    <t xml:space="preserve">PK 16+000 </t>
  </si>
  <si>
    <t>Mejoramiento de la calzada existente.</t>
  </si>
  <si>
    <t>Se inicia el fresado en frio con el equipo SANY C8. Esta capa asfáltica (deteriorada y fallada) tiene un espesor que oscila entre 16 a 18 cm. Se fresan franjas, fallos, deformaciones, agrietamientos e inestabilidades. También hay bacheos aislados tipo cajeo. Se agregan áridos vírgenes tipo BG granular utilizando la motoniveladora, luego de su compactación se continuara con la etapa de imprimación con emulsión asfáltica de curado lento y el extendido de la capa intermedia asfáltica en caliente tipo MSC-25.  
El transito automotor se habilito por la nueva calzada previa demarcación del tamo. Sector Tamarindos / Comfenalco.</t>
  </si>
  <si>
    <t>Se termino el corte y excavación para conformación de la banca (se bajo rasante hasta 3 m de profundidad). Ya encontrada la cota de sub rasante se colocaron granulares que formaron el paquete estructural del pavimento flexible. Impermeabilizados estos granulares se extendió la capa asfáltica en caliente MSC-25. Previamente se construyeron los subdrenaje (geotextil NT + piedra filtro +tubo ranurado en PVC). Sobre ese primer tramo también set termino la construcción de las cunetas laterales con sección en L.  
Se realiza instalación e inyección de pernos (se tiene a la fecha 310 pernos de L= 9 m y 70 drenes en PVC ). Se colocan pernos pasivos de anclaje con malla 3 x 3 m., y L= 9 m.  Se continua  instalación de  malla (15x15x6) en la parte media baja. 
Hacia el PK medio y sobre el talud (intermedio) separador de calzadas, se concluyo la consolidación con pernos pasivos # 10 colocados @ 1.5 m de distancia y luego la aplicación de concreto lanzado bombeado y transportado en mixer. 
Hacia PK mayor del talud que llevara tres banqueos, sigue ubicada una CAT (sobre orugas) en la corona del talud y se le realiza perfilado y excavación sobre berma de cortante. Sobre la fase # 1 se instala malla electrosoldada (15x15x6mm) + pernos autoperforantes y se aplica concreto lanzado (colocado por bombeo en larga distancia). Hay perforadora sobre orugas auto propulsada, en la corona del talud de este tramo en intervención, esto lo realiza el contratista Geodic. Personal de MAR1 realiza la construcción  de la zanja de coronamiento. La firma consultora Consulcivil SAS, realiza un estudio del sub suelo (sondeo a profanidad) desde la corona del talud.
Sobre el PK menor (previa demarcación) se permitió el cruce del transito automotor, pero se sigue utilizando "en su mayoría" la calzada existente. Sector ubicado cerca a La Guaracú I.</t>
  </si>
  <si>
    <t xml:space="preserve">La plataforma de la segunda calzada ya cuenta con la capa intermedia asfáltica tipo MSC-25, frente al conjunto residencial Palmeras 2 y diagonal a Palmeras 1. Se realiza la construcción de cunetas en L en concreto y de un disipador en concreto (para la ODT # 079 x 900 mm. acampanada) con dirección hacia la pata del talud del terraplén. El concreto utilizado es premezclado (21 MPa) colocado por gravedad mediante canales en PVC. Hacia el PK menor se instalaron defensas metálicas tipo bionda. Después de cortar un morro terreo, ubicado sobre el separador de calzadas, (con el fin de aumentar el radio de curvatura de la vía existente), se alarga la ODT, se le construye un buzón central y se hace un saneo de la plataforma vial. Se inician los llenos compactados con Hamm.     
Este frente de obra es zona limite entre la UF-1.0 y UF-2.1 y se encuentra ubicado en la zona urbana de San Jerónimo. </t>
  </si>
  <si>
    <t>Inactivo. La obra finalizada hizo conexión (en escuadra) sobre las bases del estribo # 2 del puente K 4+500. Es un muro de 119 m de largo con varios niveles de cimentación debido a la topografía del lugar. El polígono formado por el talud de corte y que sostiene la actual vía (con concreto lanzado) se cubrió con laminas de geodren planar a medida que se subieron con los niveles de llenos. Ahora personal realiza trabajos de adecuación de cuneta perimetral (con prefabricados trapezoidales) sobre el intradós del muro. Se continua con la construcción de una viga (tramificada) de realce a todo lo largo del muro y apoyada sobre el borde de las escamas prefabricadas (ancho 2.0 x h= 0.5 y tramos de 2.9 m.). Hacia PK menor hay un PARE / SIGA, porque todos los vehículos circulan por un solo carril y sobre la calzada existente.</t>
  </si>
  <si>
    <t xml:space="preserve">PK 19+200  </t>
  </si>
  <si>
    <t>Corte y perfilado de talud, CD</t>
  </si>
  <si>
    <t>Los cortes sobre los taludes (en cajón) mostraron desde su comienzo ser altamente erosionables y se formaron poco a poco deslaves y surcos, y en consecuencia el talud mas alto y con forma sesgada sufrió descompresión en varios tramos. La temporada invernal afecto el estado de los agrietamientos. Por lo tanto se inicio su peinado (mecánico con CAT) para remover el material fallado y de esta manera se tiende con una menor pendiente la única cara que poseía el talud perfilado y fallado el pasado año (agosto). Sigue habilitado "por un carril" el transito automotor con dirección "bajando" hacia San Jerónimo utilizando barreras plásticas tipo maletín para su canalización. Sector o Zona Urbana de San Jerónimo y limites con la UF-1.0.  Se utiliza personal PARE / SIGA</t>
  </si>
  <si>
    <t xml:space="preserve">PK 18+200  </t>
  </si>
  <si>
    <t>Corte, perfilado de talud + demoliciones + drenajes + Lanzavigas, CI</t>
  </si>
  <si>
    <t xml:space="preserve">Terminado el perfilado del talud a una pendiente se procedió a intervenir su plataforma vial, construyendo el filtro lateral (con piedra filtro + geotextil + tubo ranurado). La temporada invernal afecta el estado y comportamiento del frente de obra (con surcos y deslaves)a pesar de haberle construido su cuneta de corona. Terminados los trabajos ejecutados con la lanzavigas (sobre la Qda. o puente La Muñoz I), esta se desarmo para llevarla a otro frente de trabajo (Meloneras). Se dejan materiales ocupando algunos espacios, y se precede a retirar equipos de construcción y grúas de gran tamaño. El tramo se interviene nuevamente con la instalación de redes ITS, y con la colocación en definitiva de las capas granulares también se coloca la capa asfáltica. Mediante cortes con disco de tungsteno se realiza la construcción de cunetas en concreto, con sección en L. </t>
  </si>
  <si>
    <t xml:space="preserve">PK 18+400  </t>
  </si>
  <si>
    <t xml:space="preserve">Excavaciones mecánicas CI, como intersección o enlace en superficie - Boxculvert # 209 y ODTs - Zona urbana de San Jerónimo, CI </t>
  </si>
  <si>
    <t>PK 20+150</t>
  </si>
  <si>
    <t xml:space="preserve">PK 20+270  </t>
  </si>
  <si>
    <t>Corte mecánico con CAT - ODT # 085, prolongación de tramo ya iniciado. CD</t>
  </si>
  <si>
    <t xml:space="preserve">PK  19+400 </t>
  </si>
  <si>
    <t xml:space="preserve"> Protección de talud contra caídas de rocas + alargue de Box, CI</t>
  </si>
  <si>
    <t>PK 19+600</t>
  </si>
  <si>
    <t>Mejoramiento de calzada, CI</t>
  </si>
  <si>
    <t>Se terminaron los fresados en frio con equipo SANY C8. Se fresaron tramos completos de la calzada existente que tiene un espesor promedio de 16 cm. Sobre la corona de la curva vertical convexa se levantan granulares (con dos CAT sobre orugas, con uso de la cuchara y/o martillo hidráulico) a fin de bajar (por lo menos en 3 m.) la cota y modificar el PIV de la curva vertical. Por lo tanto las rasantes de ambas vías se irán a igualar en un largo trayecto. El RAP o material de fresado se llevo hacia el acopio del Ahuyamal para ser utilizado después combinado con agregado virgen para ser utilizado como subbase.  Se inicia la colocación de granulares con motoniveladora CAT 140K y vibro Hamm y luego se procedió a su imprimación; se tiene preparado el tren de pavimentación Dynapac para la colocación de la capa asfáltica. Hacia el PK mayor "después de La Qda. La Espada" hubo fresado selectivo, bacheos aislados tipo cajeo, fresado por franjas según la severidad de grietas, de deformaciones o de las inestabilidades. Frente de obra ubicada en el sector de Loma Hermosa / El Francés. El transito automotor circula por la nueva calzada.</t>
  </si>
  <si>
    <t xml:space="preserve">PK 21+700 </t>
  </si>
  <si>
    <t>Excavación mecánica de montaña rocosa, CD  + Muro rígido</t>
  </si>
  <si>
    <t>Con el uso de tres excavadoras CAT (pluma + cucharon y plumas + martillos) se termino la excavación de una montaña con formación rocosa, cuyo material se llevo en volquetas al box en la zona urbana de San Jerónimo, al Ahuyamal y a otros puntos de acopio y procesamiento. La finalidad del trabajo, es cortar y unir las rasantes de dos puentes en construcción. Se colocaron granulares provisionales para  poner a trabajar La Lanzavigas. Hacia el PK menor, se continua con la construcción de un muro (# 172) en HA, que será de acompañamiento sobre el estribo # 2 del nuevo puente o K 21+500; este tuvo cuatro (4) cotas diferentes de cimentación escalonada. Se inician los llenos previa impermeabilizan los concretos que quedaran en contacto con tierras (se utiliza pintura negra bituminosa + laminas de geodren nodular 600). Hay trabajos topográficos. Se trabaja con personal PARE / SIGA</t>
  </si>
  <si>
    <t xml:space="preserve">PK 21+150 </t>
  </si>
  <si>
    <t xml:space="preserve">Capa asfáltica - Demarcación horizontal, CI </t>
  </si>
  <si>
    <t xml:space="preserve">a) Inactivo. Hacia el PK menor, se realizo el fresado en frio con el equipo Wirtgen W-150, por un extremo de la actual calzada. Se utilizo parte del granular existente y otro granular virgen (BG) se adicionó. Se hizo su imprimación con emulsión asfáltica y se coloco la capa asfáltica en caliente MSC25. Se terminara con la construcción de cunetas en concreto (premezclado de 21 MPa) con sección en L y fundidas en ajedrez.
b) En el tramo medio de este sector se levanto la totalidad de la estructura del pavimento existente (con fresado y excavadora), se levanto la rasante de una curva vertical cóncava y se procedió a la sobre excavación para buscar las cotas de cimentación de un muro curvilíneo en HA o # 042 o PK 21+450). Fueron fundidas por tramos las 5 zapatas fundidas y con diferente cota de cimentación, lo que equivale a tener cimentación escalonada. Se utilizo grúa dotada con eslinga, excavadora CAT y el colado (de la obra por tramos) se realizo utilizando concreto premezclado de 28 MPa., y colocado siempre por bombeo. A medida que subió de nivel con los concretos (vástagos) estos se impermeabilizan aplicándose pintura negra bituminosa. Se construyen los subdrenaje sobre el trazos y con bulldozer CAT D6T, se inicia la colocación de los llenos, se compacta con Hamm. Hay construcción (por alargue) de ODT # 216 x 900 mm., que verterá directamente sus aguas al Rio Aurrá. Los trabajos son revisados mediante chequeos topográficos.     
c) Inactivo. Sobre el PK 21+812 se realizo actividad de corte y preparación para prolongación de ODT # 096, se instalan 5 tubos Titán acampanados x 900 mm x 2.5 m, se realizo fundición de su atraque (esta ODT traspasa el muro en TA o K 22+560 CD, hubo necesidad de demoler un muro robusto de concreto existente. Hacia el K 21+860 después de colocados los granulares se precedió a la imprimación con el uso de emulsión asfáltica de curado lento. También se realizo la instalación de la capa intermedia asfáltica tipo MSC-25. Se inicia la construcción de cunetas triangulares por ambos costados de la calzada, previo corte con disco diamantado de la capa asfáltica. También se construye un canal abierto / cerrado tipo cárcamo (60 x 60 cm), y un muro corto para dar acceso a una finca particular. Hay actividades de paisajismo sobre el separador central. Sector Meloneras. </t>
  </si>
  <si>
    <t xml:space="preserve">PK 22+232 </t>
  </si>
  <si>
    <t>Box culvert # 099, CI</t>
  </si>
  <si>
    <t xml:space="preserve">PK 22+430/480 </t>
  </si>
  <si>
    <t xml:space="preserve">Talud rehabilitado, CI </t>
  </si>
  <si>
    <t xml:space="preserve">a) Inactivo. Box, terminada su construcción. En zona anexa se realizaron cortes de carpeta de pavimento (con disco diamantado) a fin de continuar la construcción de cunetas en concreto con sección en L. Se utilizara concreto premezclado de 21 MPa. Sobre el costado del descole se construye un anden peatonal utilizando sardineles prefabricados. 
b) Se llevo a cabo el levantamiento de la capa asfáltica "nueva, carril derecho", a fin de reinstalar defensas metálicas. </t>
  </si>
  <si>
    <t xml:space="preserve">Se realizo actividad de paisajismo en los anillos viales del retorno (con pajarita CAT 416F) incluyendo la construcción de sardineles en concreto y de cunetas con sección en L y en V. Hubo sembrado de palmas. Se reinician trabajos de seguridad vial, con la colocación de defensas metálicas. </t>
  </si>
  <si>
    <t xml:space="preserve">PK 25+050 </t>
  </si>
  <si>
    <t>Lleno y compactación 
Sector Villa del Marques / Sindelhato, CD</t>
  </si>
  <si>
    <t xml:space="preserve">PK 25+600 </t>
  </si>
  <si>
    <t>Cortes y excavaciones mecánicas + descapotes. Alargue de Box # 119 y dos ODTs # 117 y 118, CD</t>
  </si>
  <si>
    <t xml:space="preserve">PK 27+800 </t>
  </si>
  <si>
    <t>Acceso a La Puerta (falso túnel) - CD</t>
  </si>
  <si>
    <t>PK 28+800</t>
  </si>
  <si>
    <t>Colocación de capa asfáltica MSC-25 + Construcción canal perimetral, CD</t>
  </si>
  <si>
    <t>PK 29+400</t>
  </si>
  <si>
    <t xml:space="preserve">Construcción canaleta perimetral, CD </t>
  </si>
  <si>
    <t xml:space="preserve">Construcción del acceso vehicular (con un falso túnel) a la Vda,. Guaimaral, CD </t>
  </si>
  <si>
    <t xml:space="preserve">Finalizo construcción de tramos (en primera etapa) de losa de contrapiso con e= 80 cm. +  muros + placa aérea, ahora se  trabaja en el encole con las aletas y muro en HA de acompañamiento, las formaletas se izaron con grúa dotada de eslinga; hay trabajos topográficos. El concreto pre mezclado utilizado en todos los casos "es bombeado" de 28 MPa. (o 4000 PSI). La obra tendrá un galibo vertical de 5.7 m. Hay retiro de los andamios de carga sobre el tramo que se fundió de la placa aérea. Se impermeabilizaron concretos cuyo paramento queda en contacto con tierras (pintura negra bituminosa) y se colocan adicionalmente laminas de geodren nodular 600. (como drenaje vertical). Sobre ambos costados se terminaron con los llenos (por capas) compactados con vibro. Se inicia el armado de las placas (reforzadas) de acceso o de aproximación por ambos costados. Esta obra corresponde al futuro acceso vehicular a la Vda. Guaimaral y la realiza el Concesionario mediante acuerdo con la Comunidad por consulta previa, y por esto no se encuentra con algún avance especifico dentro del plan de obras. Además es conocido como el puente # 045. </t>
  </si>
  <si>
    <t xml:space="preserve">PK 29+900 </t>
  </si>
  <si>
    <t>PK 30+000</t>
  </si>
  <si>
    <t>Excavación mecánica, cortes y descapotes, CD</t>
  </si>
  <si>
    <t xml:space="preserve">Se continua corte mecánico y descapote con equipo sobre orugas. Se trata de cortes térreos que se realizan con excavadora CAT 330 D2L. El material se lleva a San Nicolás. Cuando se termine el corte, se conecta con el acceso a Guaimaral (falso túnel). </t>
  </si>
  <si>
    <t xml:space="preserve">PK 30+500 </t>
  </si>
  <si>
    <t xml:space="preserve">Reforzamiento de talud - CI </t>
  </si>
  <si>
    <t xml:space="preserve">PK 30+600 </t>
  </si>
  <si>
    <t xml:space="preserve">PK 31+200 </t>
  </si>
  <si>
    <t>Consolidación de talud + drenajes, CD</t>
  </si>
  <si>
    <t>Socavación causada por brazo del Rio Cauca y nuevo trazo del  corredor vial (para una de las calzadas).</t>
  </si>
  <si>
    <t>Continua actividad de corte mecánico y retiro de material, hacia el estribo. Hay excavación para la construcción de dalas de cimentación del muro en TA, se trabaja con CAT 320D2 + pajarita y vibro tipo benitín. Se realizo un saneo de la fundación colocando piedra tipo rajón. Por lo tanto se continua con la colocación de formaletería para fundir (en concreto) las dalas o soleras de nivelación escalonadas, con un ancho de 50 cm. Sobre el PK cercano al estribo se instalara tubería recta de 1500 mm para ODT que atravesara los muros en escamas o TA. Se inicia la colocación de colchón filtrante + la colocación de las primeras capas de granulares clasificadas y los filtros interiores y exteriores con tubería perforada para la captación de las aguas captadas y evitar la saturación del terraplén. Se coloca la primera y segunda fila de escamas prefabricadas (o dovelas de hormigón de 35 MPa) por sus dos costados y se utiliza cinta polimérica FS30 y FS50 para su tensionamiento y fijación e intercaladas entre capas de relleno de material seleccionado; hay compactador tipo benitín y rana. La longitud del muro tendrá 180 m y alturas variables entre 9 y 3 m. y este se conectara desde el estribo hasta la rotonda o glorieta de la vía Bolombolo. Hay continuos chequeos y trabajos topográficos. Hay un gran acopio de material de rellenos procesados y clasificados (para estructuras, muros y respaldos) sobre un lote anexo a la vía a Bolombolo. El acceso a este frente de obra solo se hace por la vía Santafé - Anzá - Bolombolo.</t>
  </si>
  <si>
    <t xml:space="preserve">Sectores puntuales del puente, presentan el tablero desgastado con presencia a la vista de su acero de refuerzo y con agregados sueltos. Siguen baches tapados con laminas de acero. La junta transversal de dilatación principal (lado Santafé) esta siendo afectada por el desconfinamiento del concreto el cual muestra bastantes desprendimientos de bloques con la exposición del acero de refuerzo. </t>
  </si>
  <si>
    <t>a) Inactivo. Finaliza actividad de la construcción de filtros laterales, además se carga y se traslada material acopiado para el Box de San Jerónimo. 
Se realizo actividad de instalación y extensión de material de sub base granular con motoniveladora CAT 140 K, por el método de céreo, se realiza imprimación de granulares y se instala mezcla asfáltica tipo MSC-25. Sobre el separador central hay instalación de redes ITS.
En un tramo lateral se construyen las cunetas en concreto con sección en L. 
Finaliza la construcción de el descole de ODT # 085. Sector urbano de San Jerónimo, frente al conjunto residencial Paraíso del Sol y Piñón del Rio .
b) Sobre el PK 20+380 CD. Se da inicio a la actividad de adecuación del terreno  para la construcción del muro en HA  # 109, se realiza instalación de formaleta para instalación de un  solado en concreto pobre del modulo # 3. Frente al conjunto residencial Paraíso del Sol y Piñón del Rio.</t>
  </si>
  <si>
    <t>a) Inactivo. El talud "rocoso" sobre la vía opuesta a este frente de obra (o PK 19+400 CI), continuara instalación de mallas + cables, y su asegurada con piquetes de acero + platinas / tuercas y algunos anclajes activos compuestos por sartas de 3 torones. El sostenimiento de posibles rocas propensas a caer se previene utilizando la malla + cables de acero + más puntos de intersección asegurados con platinas y tuercas. Hubo desprendimiento interno de rocas y la malla fue rota y desprendida.  
b) Sobre la calzada opuesta (o existente) se termino el fresado y se entra en el desmantelamiento del tablero del puente para ampliación. Se levanto una tubería Titan de una ODT x 900 mm. para hacer un alargue a un box culvert (1.7 x 1.7 m). Sobre el sobre ancho de la vía se trabaja en excavaciones de redes ITS, por lo tanto se prepara su terreno con excavación y compactación. Sector Politécnico.</t>
  </si>
  <si>
    <t xml:space="preserve">Se encuentra totalmente montada la estructura metálica (pórtico como estructura de cubierta definitiva) de la zona o playa de peajes. La cubierta general (con Long= 18.5 m x Ancho= 36.5m), se encuentra cubriendo las 8 islas. La carpa provisional sigue en pie y protegiendo las actuales casetas de cobro.    
Sobre la plataforma o playa (que cuenta con 7 islas y 8 carriles de circulación) continúan los trabajos relacionados con la disposición de redes de telecomunicaciones, con la construcción de sus cajas de inspección, de derivación y de distribución y el tapado de tuberías, con material seleccionado. 
Se fundieron las placas para cimentar las casetas o garitas de cobro (2 casetas por isla). También se les formaletean sus muros (con e= 34 y 13 cm. y alturas entre 1 m y 1.1 m) para ser fundidos en concreto hidráulico macizo y a la vista; el concreto es premezclado de 28 MPa. Sobre la parte superior del muro de la caseta, se colocan y ensamblan perfiles metálicos (tipo Acesco), para que sirva como moldura y cerramiento superior de cada garita. Sobre el cielo raso de la garita se colocan paneles o laminas acrílicas flexibles, como sistema aislamiento térmico/acústico  Dentro de las garitas se instalan mesones en concreto y sobre las paredes canaletas (porta cables) para tender redes eléctricas, de voz y de datos. Hay colocación de ventanería con vidrios corredizos de seguridad. Como dispositivos separadores de trafico, se fundieron (sobre el vértice "inicial" de cada isla) muretes en concreto hidráulico tipo media luna. Se regularizan nuevamente las colas de cobro, dos (2) por cada sentido y contando con el pago electrónico FLYPASS. </t>
  </si>
  <si>
    <t>PK 12+800 CI. Se realiza actividad de perforación sobre los taludes encajonados de la nueva calzada. Se utiliza una perforadora autopropulsada sobre orugas. Sector Hostería Las Grutas</t>
  </si>
  <si>
    <t>PK 10+700 CI. Terraplén estructural. Se continua con la colocación de llenos extendidos por bulldozer (CAT D6T) y compactados por vibro pesado de llantas / aro metálico. Se esta llegando a nivel del estribo # 1 del nuevo puente vehicular. Sector Doña Rosa</t>
  </si>
  <si>
    <t>PK  8+100/400 CD. Trabajos de mejoramiento de calzada. El tren de pavimentación Dynapac (con finisher) extiende la capa asfáltica en caliente tipo MSC-25. Sector Eutimio / La Rochela.</t>
  </si>
  <si>
    <t>PK 5+800 CD, construcción de muro # 167 en HA sobre cimentación combinada. Se realiza actividad de excavación para los caisson pares (los impares ya están fundidos). También se les realiza la colocación de encofrados para muros o vástagos. Sector "perdida de banca" La Potrera.</t>
  </si>
  <si>
    <t>PK 29+900 CD. Se realiza actividad de selección y escogencia de los aceros de refuerzo sobre un solado en concreto pobre, para el armado de la losa reforzada de aproximación. Falso túnel de Guaimaral.</t>
  </si>
  <si>
    <t>PK 21+500 CD (Muro en HA # 172). Trabajos de llenos sobre el trasdós del muro. Se han agregado láminas de lamidren planar (como drenaje vertical y protección de la impermeabilización) y se continúan sus llenos compactados por capas con vibro pesado Hamm. Sector de Meloneras</t>
  </si>
  <si>
    <t xml:space="preserve">PK 33+000 CI. Material de lleno para ser colocado en el ramal que da acceso entre la Glorieta y el estribo # 1 del nuevo puente sobre el Rio Cauca. Sector San Nicolás   </t>
  </si>
  <si>
    <t xml:space="preserve">PK 33+500 CD. Muro aproche en TA, nuevo puente sobre el Rio Cauca. Construcción de un sub drenaje externo y anexo a la dala de cimentación, con utilización de piedra filtro + tubería ranurada + geotextil NT. A la vez se construye un colchón drenante sobre el trasdós del muro.  </t>
  </si>
  <si>
    <t>PK 0+060 Playa de peajes. Actividad de construcción de dispositivos para el trafico. En cada uno de los extremos de las bahías se construyen muretes (separadores de trafico - en concreto tipo media luna). Su control de curado se realiza con costales de yute humedecidos</t>
  </si>
  <si>
    <t>PK 0+060 Playa de peajes. Sobre las molduras y perfilería en aluminio que se ensamblan se colocan vidrios de seguridad, para las garitas o casetas del nuevo peaje.</t>
  </si>
  <si>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rFont val="Arial"/>
        <family val="2"/>
      </rPr>
      <t>. PILA 1: Caisson 3 h=26m, Caisson 4 h=31,2m.  PiILA 2: Caisson 5 h=26m, Caisson 6 h=32m . PILA 3: Caisson 7 h=18,1m, Caisson 8 h=15,5m. PILA 4: Caisson 9 h=16m, Caisson 10 h=18,6m. PILA 5: Caisson 11 h=20,5m, Caisson 12 h=21m.  ESTRIBO 2: Caisson 13 h=17m,  Caisson 14 h=17,5m.
El avance en excavación y construcción de anillos es del 104,6%.</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t>
    </r>
    <r>
      <rPr>
        <sz val="11"/>
        <rFont val="Arial"/>
        <family val="2"/>
      </rPr>
      <t>Se instala solado, acero de refuerzo  y encofrado y se funde Viga Cabezal , tramos 1 y 2 del cuerpo del Estribo, topes sísmicos y pedestales, aletas y muros laterales</t>
    </r>
    <r>
      <rPr>
        <sz val="11"/>
        <color rgb="FFFF0000"/>
        <rFont val="Arial"/>
        <family val="2"/>
      </rPr>
      <t>.</t>
    </r>
    <r>
      <rPr>
        <sz val="11"/>
        <rFont val="Arial"/>
        <family val="2"/>
      </rPr>
      <t xml:space="preserve"> Se instala acero de refuerzo y se funde losa de aproximación  Estribo 1.
PILA 1: Instalación acero de refuerzo núcleo Caisson  3 y 4 y se funden</t>
    </r>
    <r>
      <rPr>
        <sz val="11"/>
        <color rgb="FFFF0000"/>
        <rFont val="Arial"/>
        <family val="2"/>
      </rPr>
      <t>.</t>
    </r>
    <r>
      <rPr>
        <sz val="11"/>
        <rFont val="Arial"/>
        <family val="2"/>
      </rPr>
      <t xml:space="preserve"> Adecuación área Viga Cabezal. Instalación andamios de carga, plataforma, acero de refuerzo Viga Cabezal, topes sísmicos, pedestales y ductos para cables de tensionamiento. Se funde Viga Cabezal y se instalan cables 1, 2, 3, 4 y 5  y se tensionan.
</t>
    </r>
    <r>
      <rPr>
        <sz val="11"/>
        <color rgb="FFFF0000"/>
        <rFont val="Arial"/>
        <family val="2"/>
      </rPr>
      <t>PILA 2:</t>
    </r>
    <r>
      <rPr>
        <sz val="11"/>
        <rFont val="Arial"/>
        <family val="2"/>
      </rPr>
      <t xml:space="preserve"> Instalación acero de refuerzo  núcleos Caissons 5 y 6 y se funden. Excavación mecánica  adecuación área construcción Viga Cabezal.</t>
    </r>
    <r>
      <rPr>
        <sz val="11"/>
        <color rgb="FFFF0000"/>
        <rFont val="Arial"/>
        <family val="2"/>
      </rPr>
      <t xml:space="preserve"> Se instala solado.Instalación andamios de carga, plataforma, acero de refuerzo, encofrado Viga Cabezal y se funde con topes sísmicos y pedestales. Instalación de 5 ductos y cables para tensionamiento. Se tensionan cables.
</t>
    </r>
    <r>
      <rPr>
        <sz val="11"/>
        <rFont val="Arial"/>
        <family val="2"/>
      </rPr>
      <t>PILA 3: Instalación acero de refuerzo núcleos  Caissons 7 y 8. y se funden. Se instala acero de refuerzo y encofrado y se funden columnas a nivel de Viga cabezal. Insntalación de plataforma e instalación acero de refuerzo Viga Cabezal y se funde.</t>
    </r>
    <r>
      <rPr>
        <sz val="11"/>
        <color rgb="FFFF0000"/>
        <rFont val="Arial"/>
        <family val="2"/>
      </rPr>
      <t xml:space="preserve">
</t>
    </r>
    <r>
      <rPr>
        <sz val="11"/>
        <rFont val="Arial"/>
        <family val="2"/>
      </rPr>
      <t>PILA 4: Instalación acero de refuerzo núcleos Caissons 9 y 10 y se funden. Se instala acero de refuerzo y encofrado y se funde columna 10. Instalacion de plataforma y acero de refuerzo para Viga Cabezal y se funde con topes sísmicos y pedestales.</t>
    </r>
    <r>
      <rPr>
        <sz val="11"/>
        <color rgb="FFFF0000"/>
        <rFont val="Arial"/>
        <family val="2"/>
      </rPr>
      <t xml:space="preserve">
</t>
    </r>
    <r>
      <rPr>
        <sz val="11"/>
        <rFont val="Arial"/>
        <family val="2"/>
      </rPr>
      <t xml:space="preserve">PILA 5: Instalación acero de refuerzo núcleos Caisson 11 y 12 y se funden. Instalación acero de refuerzo Viga Cabezal, topes sísmicos y pedestales y se funden. </t>
    </r>
    <r>
      <rPr>
        <sz val="11"/>
        <color rgb="FFFF0000"/>
        <rFont val="Arial"/>
        <family val="2"/>
      </rPr>
      <t xml:space="preserve">
</t>
    </r>
    <r>
      <rPr>
        <sz val="11"/>
        <rFont val="Arial"/>
        <family val="2"/>
      </rPr>
      <t>ESTRIBO 2: Instalación acero de refuerzo y se funden núcleos Caissons 13 y 14.</t>
    </r>
    <r>
      <rPr>
        <sz val="11"/>
        <color rgb="FFFF0000"/>
        <rFont val="Arial"/>
        <family val="2"/>
      </rPr>
      <t xml:space="preserve"> Adecuación área para construcción de Estribo. Se funde solado.</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</si>
  <si>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ESTRIBO 1: Se funden núcleos de Caisson 1 y 2. Adecuación de área para construcción de Estribo.</t>
    </r>
    <r>
      <rPr>
        <sz val="11"/>
        <rFont val="Arial"/>
        <family val="2"/>
      </rPr>
      <t xml:space="preserve"> Adecuación área para construcción de Estribo. Se funde losa de apoyo andamios de carga.Se instala plataforma y acero de refuerzo, encofrado Viga cabezal y se funde.</t>
    </r>
    <r>
      <rPr>
        <sz val="11"/>
        <color theme="1"/>
        <rFont val="Arial"/>
        <family val="2"/>
      </rPr>
      <t xml:space="preserve">
</t>
    </r>
    <r>
      <rPr>
        <sz val="11"/>
        <rFont val="Arial"/>
        <family val="2"/>
      </rPr>
      <t>PILA 1: Instalación acero de refuerzo núcleos Caissons 3, 4, 5  y 6 se funden.</t>
    </r>
    <r>
      <rPr>
        <sz val="11"/>
        <color rgb="FFFF0000"/>
        <rFont val="Arial"/>
        <family val="2"/>
      </rPr>
      <t xml:space="preserve"> </t>
    </r>
    <r>
      <rPr>
        <sz val="11"/>
        <rFont val="Arial"/>
        <family val="2"/>
      </rPr>
      <t>Se termina la la elevación de las columnas de los Caissons a nivel de construcción del Dado. Se tienen que demoler aproximadamente 4m de altura de columnas de Caisson por carencia de 12 N°10 en cada Caissons. Para los Caissons 3, 4, 5 y 6 se perforan 4m se instalan las varillas y se anclan con iyección de lechada y se realiza el realce de las columnas de estos Caissons a nivel de construcción del Dado. Se instalan Vigas metálicas y prefabricados plataforma para Dado. Se instala acero de refuerzo y encofrado Dado y se funde. Se instala acero de refuerzo y encofrado Columna maciza de 6x3x8 y se funde tercer tramo. Instalación acero de refuerzo y encofrado de columnas rectangulares A y B. Se funde el último tramo.</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t>
    </r>
    <r>
      <rPr>
        <sz val="11"/>
        <color rgb="FFFF0000"/>
        <rFont val="Arial"/>
        <family val="2"/>
      </rPr>
      <t xml:space="preserve"> Por modificación en el diseño en el Estribo 2, se va ampliar el estribo, se contruye una losa complementaria y se construye Estribo 2', para empatar con el mruo en tierra armada. Se realiza demolición parcial de la Viga cabezal  y muro espaldar del Estribo 2. se realizan perforaciones y anclaje de acero de refuerzo, encofrado y se funde.  Para el Estribo 2', se instala acero de refuerzo de la Viga Cabezal  y del muro espaldar y se funden. </t>
    </r>
    <r>
      <rPr>
        <sz val="11"/>
        <color theme="1"/>
        <rFont val="Arial"/>
        <family val="2"/>
      </rPr>
      <t xml:space="preserve">
</t>
    </r>
    <r>
      <rPr>
        <u/>
        <sz val="11"/>
        <color theme="1"/>
        <rFont val="Arial"/>
        <family val="2"/>
      </rPr>
      <t xml:space="preserve">SUPERESTRUCTURA
</t>
    </r>
    <r>
      <rPr>
        <sz val="11"/>
        <color theme="1"/>
        <rFont val="Arial"/>
        <family val="2"/>
      </rPr>
      <t xml:space="preserve">PILA 1: </t>
    </r>
    <r>
      <rPr>
        <sz val="11"/>
        <color rgb="FFFF0000"/>
        <rFont val="Arial"/>
        <family val="2"/>
      </rPr>
      <t xml:space="preserve"> Se instala plataforma para losa superior Dovela sobre Pila y Dovelas N°1, se instala acero de refuerzo de losa inferior, muros y losa superior y se funden. Montaje carro de avance para construir Dovelas N°2., se instala acero de refuerzo, ductos  y se funden en voladizos 1 y 2.</t>
    </r>
    <r>
      <rPr>
        <u/>
        <sz val="11"/>
        <color theme="1"/>
        <rFont val="Arial"/>
        <family val="2"/>
      </rPr>
      <t xml:space="preserve">
</t>
    </r>
    <r>
      <rPr>
        <sz val="11"/>
        <rFont val="Arial"/>
        <family val="2"/>
      </rPr>
      <t>PILA 2:</t>
    </r>
    <r>
      <rPr>
        <u/>
        <sz val="11"/>
        <rFont val="Arial"/>
        <family val="2"/>
      </rPr>
      <t xml:space="preserve"> I</t>
    </r>
    <r>
      <rPr>
        <sz val="11"/>
        <rFont val="Arial"/>
        <family val="2"/>
      </rPr>
      <t>nstal</t>
    </r>
    <r>
      <rPr>
        <sz val="11"/>
        <color theme="1"/>
        <rFont val="Arial"/>
        <family val="2"/>
      </rPr>
      <t>ación de plataforma para construcción de dovela sobre Pila y dovelas N°1 en voladizos 3 y 4. Se instala acero de refuerzo y encofrado en la losa inferior y muros y se funden. Se instala acero de refuerzo de la losa superior y se funde, se tensionan cables</t>
    </r>
    <r>
      <rPr>
        <sz val="11"/>
        <color rgb="FFFF0000"/>
        <rFont val="Arial"/>
        <family val="2"/>
      </rPr>
      <t>.</t>
    </r>
    <r>
      <rPr>
        <sz val="11"/>
        <rFont val="Arial"/>
        <family val="2"/>
      </rPr>
      <t xml:space="preserve">Instalacion carros de avance voladizos 3 y 4  para construir Dovelas 2, 3, 4 , 5 , 6, 7, 8, 9 y 10; se instala acero de refuerzo , ductos , se funden, se tensionan cables. </t>
    </r>
    <r>
      <rPr>
        <sz val="11"/>
        <color rgb="FFFF0000"/>
        <rFont val="Arial"/>
        <family val="2"/>
      </rPr>
      <t xml:space="preserve">
</t>
    </r>
    <r>
      <rPr>
        <sz val="11"/>
        <rFont val="Arial"/>
        <family val="2"/>
      </rPr>
      <t>ESTRIBO 2: Instalación de aisladores sísmicos,  acero de refuerzo y encofrado Dovela sobre Estribo y se funde con los topes sísmicos.</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</si>
  <si>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sz val="11"/>
        <rFont val="Arial"/>
        <family val="2"/>
      </rPr>
      <t xml:space="preserve"> Instalación acero de refuerzo Dovela sobre Estribo. Se funde con topes sísmicos y losa superior</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rFont val="Arial"/>
        <family val="2"/>
      </rPr>
      <t>Se instala acero de refuerzo y encofrado para Viga Cabezal y se funde.</t>
    </r>
    <r>
      <rPr>
        <sz val="11"/>
        <color rgb="FFFF0000"/>
        <rFont val="Arial"/>
        <family val="2"/>
      </rPr>
      <t xml:space="preserve"> </t>
    </r>
    <r>
      <rPr>
        <sz val="11"/>
        <rFont val="Arial"/>
        <family val="2"/>
      </rPr>
      <t>Instalación acero de refuerzo fase 1 y 2 Dovela sobre estribo y se funden. Se instala acero de refuerzo y encofrado muro espaldar y aletas costado izquierdo y derecho y se funden.. Se funde losa aproximación Estribo 2.
PILA 1: Se funden núcleos de Caisson 3, 4, 5 y 6.Se instala acero de refuerzo y encofrado elevación de estas Columnas a nivel de Dado y se funden. Instalación de plataforma  y acero de refuerzo para el  Dado y se funde. Instalación acero de refuerzo y encofrado de columnas rectangulares y se funden a nivel de construcción de las Dovelas.</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t>
    </r>
    <r>
      <rPr>
        <sz val="11"/>
        <color rgb="FFFF0000"/>
        <rFont val="Arial"/>
        <family val="2"/>
      </rPr>
      <t xml:space="preserve">
</t>
    </r>
    <r>
      <rPr>
        <u/>
        <sz val="11"/>
        <rFont val="Arial"/>
        <family val="2"/>
      </rPr>
      <t xml:space="preserve">SUPERESTRUCTURA
</t>
    </r>
    <r>
      <rPr>
        <sz val="11"/>
        <rFont val="Arial"/>
        <family val="2"/>
      </rPr>
      <t>PILA 1:</t>
    </r>
    <r>
      <rPr>
        <sz val="11"/>
        <color rgb="FFFF0000"/>
        <rFont val="Arial"/>
        <family val="2"/>
      </rPr>
      <t xml:space="preserve">  </t>
    </r>
    <r>
      <rPr>
        <sz val="11"/>
        <rFont val="Arial"/>
        <family val="2"/>
      </rPr>
      <t>Instalación de plataforma para construcción  de losa superior de conexión a Dovela sobre Pila; se instala acero de refuerzo y se funde. Se tensionan cables. Se instala plataforma  y acero de refuerzo para Dovela sobre Pila y Dovelas N°1. Se funde losa inferior, muros y losa superior. Montaje carros de avance para construir Dovelas N°2 , 3, 4, 5, 6, 7 y 8 voladizos1 y 2. Se instala acero de refuerzo, ductos, se funden y se tensionan cables. Se desplaza carro de avance para construir Dovela de cierre en voladizos 2 y 3, se instala acero de refuerzo y se funde. Seinstalan cables de continuidad y se tensionan.</t>
    </r>
    <r>
      <rPr>
        <sz val="11"/>
        <color rgb="FFFF0000"/>
        <rFont val="Arial"/>
        <family val="2"/>
      </rPr>
      <t xml:space="preserve">
</t>
    </r>
    <r>
      <rPr>
        <sz val="11"/>
        <rFont val="Arial"/>
        <family val="2"/>
      </rPr>
      <t>PILA 2: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 Instalación acero de refuerzo losa superior Dovela sobre Pila 2 y Dovelas 1 y se funde.Tensionamiento de cables Dovela N°1. Instalación de carros de avance para construcción de Dovelas N°2 , 3,  4,  5,  6 y 7 en voladizos 3 y 4. Se instala acero de refuerzo y encofrado y se funden. Se tensionan los cables de estas Dovelas.</t>
    </r>
    <r>
      <rPr>
        <sz val="11"/>
        <color rgb="FFFF0000"/>
        <rFont val="Arial"/>
        <family val="2"/>
      </rPr>
      <t xml:space="preserve"> </t>
    </r>
    <r>
      <rPr>
        <sz val="11"/>
        <rFont val="Arial"/>
        <family val="2"/>
      </rPr>
      <t xml:space="preserve">Dezplazamiento carros de avance para construcción de Dovelas N°8. Se instala acero de refuerzo y ductos para instalación de los cables. Se funden Dovelas y se tensionan cables. </t>
    </r>
    <r>
      <rPr>
        <sz val="11"/>
        <color rgb="FFFF0000"/>
        <rFont val="Arial"/>
        <family val="2"/>
      </rPr>
      <t>Instalación acero de refuerzo de módulos de New Jersey por ambos costados. Se instala encofrado y se funden  por el costado izquierdo y derecho. Se realizan acabados.</t>
    </r>
    <r>
      <rPr>
        <u/>
        <sz val="11"/>
        <rFont val="Arial"/>
        <family val="2"/>
      </rPr>
      <t xml:space="preserve">
</t>
    </r>
    <r>
      <rPr>
        <sz val="11"/>
        <color theme="1"/>
        <rFont val="Arial"/>
        <family val="2"/>
      </rPr>
      <t xml:space="preserve">
El avance en excavación y construcción de anillos es del 105,3,%</t>
    </r>
  </si>
  <si>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</si>
  <si>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 Instalación andamios de carga, plataforma, acero de refuerzo y ductos para tensionamiento de cables Viga Cabezal</t>
    </r>
    <r>
      <rPr>
        <sz val="11"/>
        <color rgb="FFFF0000"/>
        <rFont val="Arial"/>
        <family val="2"/>
      </rPr>
      <t xml:space="preserve">. </t>
    </r>
    <r>
      <rPr>
        <sz val="11"/>
        <rFont val="Arial"/>
        <family val="2"/>
      </rPr>
      <t>Se funde Viga cabezal, pesetales y topes símicos. Se instalan cables y se tensionan.</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t>
    </r>
    <r>
      <rPr>
        <sz val="11"/>
        <rFont val="Arial"/>
        <family val="2"/>
      </rPr>
      <t xml:space="preserve"> Instalación andamios de carga y plataforma para construir Viga Cabezal. Se instala acero de refuerzo, encofrado y se funde Viga Cabezal, se instalan los torones y se tensionan</t>
    </r>
    <r>
      <rPr>
        <sz val="11"/>
        <color rgb="FFFF0000"/>
        <rFont val="Arial"/>
        <family val="2"/>
      </rPr>
      <t>. I</t>
    </r>
    <r>
      <rPr>
        <sz val="11"/>
        <rFont val="Arial"/>
        <family val="2"/>
      </rPr>
      <t>nstalación acero de refuerzo de topes sísmicos y pedestales y se funden para ambas calzadas.</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t>
    </r>
    <r>
      <rPr>
        <sz val="11"/>
        <rFont val="Arial"/>
        <family val="2"/>
      </rPr>
      <t xml:space="preserve"> 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Se realiza la elevación del Caisson 29 a nivel de Viga Cabezal. Se instala acero de refuerzo ampliación Viga cabezal, perforando y anclando el acero inyectando producto Hilti. se realiza ensayo de tración. Encofrado ampliación Viga Cabezal y se funde. Instalación acero de refuerzo y encofrado de topes sísmicos y pedestales y se funden.</t>
    </r>
    <r>
      <rPr>
        <sz val="11"/>
        <color theme="1"/>
        <rFont val="Arial"/>
        <family val="2"/>
      </rPr>
      <t xml:space="preserve">
</t>
    </r>
    <r>
      <rPr>
        <sz val="11"/>
        <rFont val="Arial"/>
        <family val="2"/>
      </rPr>
      <t xml:space="preserve">ESTRIBO 2: Se funde el núcleo de los Caissons 30, 31 y 32. Se instala solado. Se instala acero de refuerzo y encofrado Viga Cabezal , topes sísmicos y pedestales y se funden para la calzada izquierda . Se instala acero de refuerzo y encofrado aletas, muro espaldar y se funden para la calzada izquierda. Se funde losa de aproximación para la calzada izquierda.
</t>
    </r>
    <r>
      <rPr>
        <u/>
        <sz val="11"/>
        <rFont val="Arial"/>
        <family val="2"/>
      </rPr>
      <t xml:space="preserve">SUPERESTRUCTURA
</t>
    </r>
    <r>
      <rPr>
        <sz val="11"/>
        <rFont val="Arial"/>
        <family val="2"/>
      </rPr>
      <t>Instalación mortero de nivelación con Sika Grout sobre pedestales. Montaje del Equipo lanza-vigas.
VANOS 1 , 2, 3 ,4 y 5.  Instalación de Vigas prefabricadas sobre apoyos de neopreno en ambas calzadas, se funden Diafragmas, instalación de pre-losas, acero de refuerzo de las losas y se funden. Para el VANO 6 pra la calzada izquierda, se instalan vigas prefabricadas sobre apoyos de neopreno, se instalan pre-losas, acero de refuerzo de la losa y se funde; se construye Diafragma en el Estribo 2. Se instala plataforma y acero de refuerzo para voladizos vanos 1, 2 , 3, 4, 5 y 6 costado izquierdo y derecho y se funden para la calzada izquierda. En la calzada derecha se funden en vanos 1, 2, 3 ,4 y 5.  Se instala acero de refuerzo y encofrado para módulos de New Jersey en vanos 1, 2, 3,  4 5 y  6  y se funden para lacalzada izquierda. Se realizan acabados.</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</si>
  <si>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t>
    </r>
    <r>
      <rPr>
        <sz val="11"/>
        <rFont val="Arial"/>
        <family val="2"/>
      </rPr>
      <t>Se instala acero de refuerzo y encofrado Viga Cabezal, topes sísmicos y pedestales y cuerpo del Estribo y se funde. Se instala acero de refuerzo para losa de aproximación y se funde.
PILA 1: Se instala acero de refuerzo de núcleo de Caisson 3 y  4 y  se funden. Se realiza elevación de columna 4 y se funde. Instalación de plataforma  y acero de refuerzo y encofrado Viga Cabezal, topes sísmicos y pedestales y se funden.</t>
    </r>
    <r>
      <rPr>
        <sz val="11"/>
        <color theme="1"/>
        <rFont val="Arial"/>
        <family val="2"/>
      </rPr>
      <t xml:space="preserve">
</t>
    </r>
    <r>
      <rPr>
        <sz val="11"/>
        <rFont val="Arial"/>
        <family val="2"/>
      </rPr>
      <t>PILA 2. Se instala acero de refuerzo de núcleo de los Caissons 5 y 6 y se funden.</t>
    </r>
    <r>
      <rPr>
        <sz val="11"/>
        <color rgb="FFFF0000"/>
        <rFont val="Arial"/>
        <family val="2"/>
      </rPr>
      <t xml:space="preserve"> </t>
    </r>
    <r>
      <rPr>
        <sz val="11"/>
        <rFont val="Arial"/>
        <family val="2"/>
      </rPr>
      <t>Se funde  elevación columna  5 y 6 a nivel de Viga cabezal. Se instala plataforma, acero de refuerzo  Viga Cabezal, topes sísmicos y pedestales y se funden.</t>
    </r>
    <r>
      <rPr>
        <sz val="11"/>
        <color rgb="FFFF0000"/>
        <rFont val="Arial"/>
        <family val="2"/>
      </rPr>
      <t xml:space="preserve">
</t>
    </r>
    <r>
      <rPr>
        <sz val="11"/>
        <rFont val="Arial"/>
        <family val="2"/>
      </rPr>
      <t>PILA 3. Instalación acero de refuerzo núcleo Caissons 7 y 8 y se funden. Adecuación área para Viga Cabezal. se funde solado. Se instala acero de refuerzo y encofrado Viga Cabezal, topes sísmicos y pedestales y se funden.
ESTRIBO 2. Instalación acero de refuerzo de núcleos de Caissons 9 y 10 y se funden. Instalación acero de refuerzo y encofrado Viga cabezal, topes sísmicos, pedestales y cuerpo del Estribo y se funden  con las aletas integradas. Instalación acero de refuerzo losa de aproximación y se funde.</t>
    </r>
    <r>
      <rPr>
        <sz val="11"/>
        <color rgb="FFFF0000"/>
        <rFont val="Arial"/>
        <family val="2"/>
      </rPr>
      <t xml:space="preserve">
</t>
    </r>
    <r>
      <rPr>
        <u/>
        <sz val="11"/>
        <rFont val="Arial"/>
        <family val="2"/>
      </rPr>
      <t xml:space="preserve">INFRAESTRUCTURA
</t>
    </r>
    <r>
      <rPr>
        <sz val="11"/>
        <rFont val="Arial"/>
        <family val="2"/>
      </rPr>
      <t>Instalación de mortero de nivelación con Sika Grout sobre pedestales. Montaje del equipo lanza vigas.</t>
    </r>
    <r>
      <rPr>
        <u/>
        <sz val="11"/>
        <rFont val="Arial"/>
        <family val="2"/>
      </rPr>
      <t xml:space="preserve">
</t>
    </r>
    <r>
      <rPr>
        <sz val="11"/>
        <rFont val="Arial"/>
        <family val="2"/>
      </rPr>
      <t xml:space="preserve">Vanos 1 , 2, 3 y 4: Instalación de Vigas sobre apoyos de neopreno, construcción de diafragmas, instalación de pre-losas, acero de refuerzo de la losa y se funden.
</t>
    </r>
    <r>
      <rPr>
        <sz val="11"/>
        <color rgb="FFFF0000"/>
        <rFont val="Arial"/>
        <family val="2"/>
      </rPr>
      <t>Instalación de plataforma y acero de refuerzo para construcción de voladizos costado izquierdo y derecho y se. funden . Instalación acero de refuerzo defensas tipo New Jersey por ambos costados.</t>
    </r>
  </si>
  <si>
    <r>
      <t xml:space="preserve">PUENTE PK9+400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10 de noviembre de 2020.
</t>
    </r>
    <r>
      <rPr>
        <u/>
        <sz val="11"/>
        <color rgb="FFFF0000"/>
        <rFont val="Arial"/>
        <family val="2"/>
      </rPr>
      <t>CONTROL DE EXCAVACIÓN</t>
    </r>
    <r>
      <rPr>
        <sz val="11"/>
        <color theme="1"/>
        <rFont val="Arial"/>
        <family val="2"/>
      </rPr>
      <t xml:space="preserve">
CALDADA IZQUIERDA:
ESTRIBO 1: Caisson 1  h=9m; Caisson 2 h=12m
PILA 1: Caisson 3 h=16,14m; Caisson 4 h=14m
 PILA 2. Caisson 5 h=18,5m; Caisson 6 h=17,7m 
                                         PILA 3. Caisson 7 h=21,1m;  Caisson 8 h=18,9m
                                        ESTRIBO 2.  Caisson 9 h=12,4m;  Caisson 10 h=12m
</t>
    </r>
    <r>
      <rPr>
        <u/>
        <sz val="11"/>
        <color rgb="FFFF0000"/>
        <rFont val="Arial"/>
        <family val="2"/>
      </rPr>
      <t xml:space="preserve">INFRAESTRUCTURA
</t>
    </r>
    <r>
      <rPr>
        <sz val="11"/>
        <rFont val="Arial"/>
        <family val="2"/>
      </rPr>
      <t>ESTRIBO 2: Instalación acero de refuerzo y se funden núcleos de Caissons 9 y 10. Se instala solado y acero de refuerzo Viga Cabezal, topes sísmicos y pedestales y se funden. Instalación acero de refuerzo y encofrado muro espaldar  y se funde. Instalación acero de refuerzo y encofrado aletas integradas y se funden.
PILA 2:</t>
    </r>
    <r>
      <rPr>
        <sz val="11"/>
        <color rgb="FFFF0000"/>
        <rFont val="Arial"/>
        <family val="2"/>
      </rPr>
      <t xml:space="preserve"> Instalación acero de refuerzo núcleos Caisson 5 y 6 y se funden. Instalación acero de refuerzo y encofrado elevación Columnas a nivel de Viga cabezal.
</t>
    </r>
    <r>
      <rPr>
        <sz val="11"/>
        <rFont val="Arial"/>
        <family val="2"/>
      </rPr>
      <t>PILA 3</t>
    </r>
    <r>
      <rPr>
        <sz val="11"/>
        <color rgb="FFFF0000"/>
        <rFont val="Arial"/>
        <family val="2"/>
      </rPr>
      <t>: Instalación acero de refuerzo núcleo del Caisson 7 y 8 y se funden. Adecuación área para Viga Cabezal. Se funde solado. Instalación acero de refuerzo Viga Cabezal.</t>
    </r>
  </si>
  <si>
    <r>
      <t xml:space="preserve">PUENTE PK9+500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9 de noviembre de 2020.
</t>
    </r>
    <r>
      <rPr>
        <u/>
        <sz val="11"/>
        <color rgb="FFFF0000"/>
        <rFont val="Arial"/>
        <family val="2"/>
      </rPr>
      <t>CONTROL DE EXCAVACIÓN</t>
    </r>
    <r>
      <rPr>
        <sz val="11"/>
        <color theme="1"/>
        <rFont val="Arial"/>
        <family val="2"/>
      </rPr>
      <t xml:space="preserve">
CALDADA IZQUIERDA
ESTRIBO 1. Caisson 1  h=12m; Caisson 2  h=13m 
                                      PILA 1. Caisson 3  h=17m;  Caisson 4  h=19m
PILA 2: Caisson 5 h=16,5m
</t>
    </r>
    <r>
      <rPr>
        <u/>
        <sz val="11"/>
        <color rgb="FFFF0000"/>
        <rFont val="Arial"/>
        <family val="2"/>
      </rPr>
      <t xml:space="preserve">INFRAESTRUCTURA
</t>
    </r>
    <r>
      <rPr>
        <sz val="11"/>
        <rFont val="Arial"/>
        <family val="2"/>
      </rPr>
      <t>ESTRIBO 1:</t>
    </r>
    <r>
      <rPr>
        <sz val="11"/>
        <color rgb="FFFF0000"/>
        <rFont val="Arial"/>
        <family val="2"/>
      </rPr>
      <t xml:space="preserve"> Instalación acero de refuerzo núcleos Caisson 1 y 2 y se funden. Instalación acero de refuerzo  y encofrado Viga cabezal y se funde con topes sísmicos y pedestales. Alzado 1 muro espaldar.
</t>
    </r>
    <r>
      <rPr>
        <sz val="11"/>
        <rFont val="Arial"/>
        <family val="2"/>
      </rPr>
      <t xml:space="preserve">PILA 1:  </t>
    </r>
    <r>
      <rPr>
        <sz val="11"/>
        <color rgb="FFFF0000"/>
        <rFont val="Arial"/>
        <family val="2"/>
      </rPr>
      <t>Instalación acero de refuerzo núcleo de Caisson 3 y 4 y se funden. Instalación acero de refuerzo y encofrado elevación Columnas. Se funde alzado 1.</t>
    </r>
  </si>
  <si>
    <r>
      <t xml:space="preserve">PUENTE PK9+800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12 de noviembre de 2020.
</t>
    </r>
    <r>
      <rPr>
        <u/>
        <sz val="11"/>
        <color rgb="FFFF0000"/>
        <rFont val="Arial"/>
        <family val="2"/>
      </rPr>
      <t>CONTROL DE EXCAVACIÓN</t>
    </r>
    <r>
      <rPr>
        <sz val="11"/>
        <color theme="1"/>
        <rFont val="Arial"/>
        <family val="2"/>
      </rPr>
      <t xml:space="preserve">
CALDADA IZQUIERDA
 PILA 1. Caisson 3   h=22,2m;  Caisson 4  h=15m 
</t>
    </r>
    <r>
      <rPr>
        <u/>
        <sz val="11"/>
        <color rgb="FFFF0000"/>
        <rFont val="Arial"/>
        <family val="2"/>
      </rPr>
      <t xml:space="preserve">INFRAESTRUCTURA
</t>
    </r>
    <r>
      <rPr>
        <sz val="11"/>
        <rFont val="Arial"/>
        <family val="2"/>
      </rPr>
      <t>ESRIBO 2:</t>
    </r>
    <r>
      <rPr>
        <sz val="11"/>
        <color rgb="FFFF0000"/>
        <rFont val="Arial"/>
        <family val="2"/>
      </rPr>
      <t>Adecuaciones para construcción de Estribo. Se funde solado. Instalación acero de refuerzo construcción zapata y se funde con pedestales y topes sísmicos y muro espaldar. Instalación acero de refuerzo aleta izquierda.</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</si>
  <si>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 xml:space="preserve">Instalación acero de refuerzo losa de aproximación Estribo 2 y se funde.
El Puente inicialmente se componía de 6 vanos y tenía una longitud de 190m. Por cambios en las condiciones del proyecto el concesionario añadió 3 vanos hacia PKmenores, con lo cual la longitud total del Puente será de 290,87m. El ESTRIBO 1 deberá ser modificado para dar continuidad a la estructura, por este motivo el concesionario  realiza la demolición del muro espaldar y demolición parcial de la  Viga cabezal hacia PK menores. Se realiza perforacion y anclaje acero de refuerzo, encofrado ampliación Viga Cabezal , topes sísmicos, pedestalesy se funden.
Se realizó la excavación de los Caissons de los nuevos vanos:
ESTRIBO 1A: Caisson 25 h=15m;  Caisson 26 h=16,4m
PILA 1A: Caisson 27 h=20,7m;  Caisson 28 h=19,5m
PILA 2A: Caisson 29 h=18m;  Caisson 30 </t>
    </r>
    <r>
      <rPr>
        <sz val="11"/>
        <color rgb="FFFF0000"/>
        <rFont val="Arial"/>
        <family val="2"/>
      </rPr>
      <t xml:space="preserve">
</t>
    </r>
    <r>
      <rPr>
        <sz val="11"/>
        <rFont val="Arial"/>
        <family val="2"/>
      </rPr>
      <t xml:space="preserve">ESTRIBO 1A: Se instala acero de refuerzo núcleos 25 y 26 y se funden . Se instala acero de refuerzo y encofrado elevación columnas Caissons y de funden a nivel de Viga cabezal.
PILA 2A:  Se instala acero de refuerzo de los núcleos 29 y 30 y se funden. Se realiza la elevación de columnas a nivel de la Viga cabezal. Instalación de andamios de carga  y plataforma para Viga Cabezal. Se instala acero de refuerzo y encofrado Viga Cabezal, topes sísmicos y pedestales y se funden.
 PILA 1A,se instala cero de refuerzo núcleo del Caisson 27 y 28 y se funden. Instalación acero de refuerzo y encofrado elevación Columna Caisson 28 . Instalación plataforma, acero de refuerzo y encofrado, Viga Cabezal, topes sísmicos y pedestales y se funde.
</t>
    </r>
    <r>
      <rPr>
        <sz val="11"/>
        <color rgb="FFFF0000"/>
        <rFont val="Arial"/>
        <family val="2"/>
      </rPr>
      <t xml:space="preserve">
</t>
    </r>
    <r>
      <rPr>
        <u/>
        <sz val="11"/>
        <color rgb="FFFF0000"/>
        <rFont val="Arial"/>
        <family val="2"/>
      </rPr>
      <t xml:space="preserve">SUPERESTRUCTURA </t>
    </r>
    <r>
      <rPr>
        <sz val="11"/>
        <color rgb="FFFF0000"/>
        <rFont val="Arial"/>
        <family val="2"/>
      </rPr>
      <t xml:space="preserve">
Instalación de mortero de nivelación con Sika Grout sobre pedestales. Montaje del Equipo lanza-vigas en el Estribo 2.
Vanos 9, 8, 7 y 6: Instalación de Vigas prefabricadas sobre apoyos de neopreno, instalación de pre-losas, construcción de Diagragmas e instalación acero de refuerzo de las losas y se funden.</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</si>
  <si>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rFont val="Arial"/>
        <family val="2"/>
      </rPr>
      <t xml:space="preserve"> Instalación acero de refuerzo y encofrado de aletas integradas y se funden.</t>
    </r>
    <r>
      <rPr>
        <sz val="11"/>
        <color rgb="FFFF0000"/>
        <rFont val="Arial"/>
        <family val="2"/>
      </rPr>
      <t xml:space="preserve">
</t>
    </r>
    <r>
      <rPr>
        <u/>
        <sz val="11"/>
        <rFont val="Arial"/>
        <family val="2"/>
      </rPr>
      <t xml:space="preserve">SUPERESTRUCTURA
</t>
    </r>
    <r>
      <rPr>
        <sz val="11"/>
        <rFont val="Arial"/>
        <family val="2"/>
      </rPr>
      <t>Instalación  mortero de nivelación con Sika Grout sobre pedestales. Montaje del Equipo lanza-vigas.</t>
    </r>
    <r>
      <rPr>
        <sz val="11"/>
        <color rgb="FFFF0000"/>
        <rFont val="Arial"/>
        <family val="2"/>
      </rPr>
      <t xml:space="preserve">
</t>
    </r>
    <r>
      <rPr>
        <sz val="11"/>
        <rFont val="Arial"/>
        <family val="2"/>
      </rPr>
      <t>Vanos 1, 2,  3 y 4: Instalación de Vigas prefabricadas sobre apoyos de neopreno, construcción de Diafragmas, instalación de pre-losas, acero de refuerzo de la losa y se funden.</t>
    </r>
    <r>
      <rPr>
        <sz val="11"/>
        <color rgb="FFFF0000"/>
        <rFont val="Arial"/>
        <family val="2"/>
      </rPr>
      <t xml:space="preserve">
</t>
    </r>
    <r>
      <rPr>
        <sz val="11"/>
        <rFont val="Arial"/>
        <family val="2"/>
      </rPr>
      <t xml:space="preserve">Instalación plataforma , acero de refuerzo para voladizos vanos 2, 3 y 4 costado izquierdo y derecho y se funden.. Instalación acero de refuerzo y encofrado New Jersy vanos 1, 2, 3 y 4 costado izquierdo y se funden. Instalación acero de refuerzo y encofrado New Jersey  costado derecho e izquierdo y se funden. </t>
    </r>
    <r>
      <rPr>
        <sz val="11"/>
        <color rgb="FFFF0000"/>
        <rFont val="Arial"/>
        <family val="2"/>
      </rPr>
      <t>Falta instalar juntas de dilatación.</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</si>
  <si>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t>
    </r>
    <r>
      <rPr>
        <sz val="11"/>
        <color rgb="FFFF0000"/>
        <rFont val="Arial"/>
        <family val="2"/>
      </rPr>
      <t xml:space="preserve"> </t>
    </r>
    <r>
      <rPr>
        <sz val="11"/>
        <rFont val="Arial"/>
        <family val="2"/>
      </rPr>
      <t>ESTRIBO 1 Caissons 1 h=14,0m, Caisson 2 h=14,0m; PILA 1 Caisson 3 h=14m, Caisson 4 h=13,5m; PILA 2 Caisson 5 h=9,37m,  Caisson 6 h=9,8m, ESTRIBO 2 Caisson 7 h=11,3m,  Caisson 8 h=13,11m.  .  El avance en la excavación y fundida de anillos es del 145,7%</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 xml:space="preserve">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ESTRIBO 1: Instalación acero de refuerzo núcleo Caisson 1 y 2 y se funden. Instalación acero de refuerzo y encofrado elevación columnas de Caissons a nivel de Viga Cabezal. y se funden. </t>
    </r>
    <r>
      <rPr>
        <sz val="11"/>
        <color rgb="FFFF0000"/>
        <rFont val="Arial"/>
        <family val="2"/>
      </rPr>
      <t>Instalación andamios de carga , plataforma, acero de refuerzo Viga Cabezal y se funde con los topes sísmicos y pedestales.</t>
    </r>
    <r>
      <rPr>
        <sz val="11"/>
        <rFont val="Arial"/>
        <family val="2"/>
      </rPr>
      <t xml:space="preserve">
PILA 1: Instalación acero de refuerzo núcleo Caisson 3 y 4 y e funden. Instalación acero de refuerzo y encofrado elevación columnas a nivel de Viga cabezal y e funden. Instalación andamio de carga, plataforma, acero de refuerzo Viga Cabezal, topes sísmicos, pedestales y se funde.</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</si>
  <si>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97,0%
ESTRIBO 1.</t>
    </r>
    <r>
      <rPr>
        <sz val="11"/>
        <color rgb="FFFF0000"/>
        <rFont val="Arial"/>
        <family val="2"/>
      </rPr>
      <t xml:space="preserve"> </t>
    </r>
    <r>
      <rPr>
        <sz val="11"/>
        <rFont val="Arial"/>
        <family val="2"/>
      </rPr>
      <t>Corte mecánico adecuación área para construcción Estribo. Caisson 1 h=7,2m, Caisson2 h=5,5m
PILA 1: Caisson 3 h=17m, Caisson 4 h=22m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ESTRIBO 1: Se instala acero de refuerzo y se funden los núcleos de los Caissons 1 y 2. Se instala solado.</t>
    </r>
    <r>
      <rPr>
        <sz val="11"/>
        <color rgb="FFFF0000"/>
        <rFont val="Arial"/>
        <family val="2"/>
      </rPr>
      <t xml:space="preserve"> </t>
    </r>
    <r>
      <rPr>
        <sz val="11"/>
        <rFont val="Arial"/>
        <family val="2"/>
      </rPr>
      <t>Instalación acero de refuerzo y encofrado Viga Cabezal, topes sísmicos, pedestales, cuerpo del Estribo y se funden.</t>
    </r>
    <r>
      <rPr>
        <sz val="11"/>
        <color rgb="FFFF0000"/>
        <rFont val="Arial"/>
        <family val="2"/>
      </rPr>
      <t xml:space="preserve"> I</t>
    </r>
    <r>
      <rPr>
        <sz val="11"/>
        <rFont val="Arial"/>
        <family val="2"/>
      </rPr>
      <t>nstalación acero de refuerzo y encofrado aleta izquierda y derecha y se funden. Construcción de muro en concreto reforzado complementario al Estribo costado derecho. Se funde zapata. Se instala acero de refuerzo y encofrado elevación de muro y se funde.</t>
    </r>
    <r>
      <rPr>
        <sz val="11"/>
        <color rgb="FFFF0000"/>
        <rFont val="Arial"/>
        <family val="2"/>
      </rPr>
      <t xml:space="preserve">
</t>
    </r>
    <r>
      <rPr>
        <sz val="11"/>
        <rFont val="Arial"/>
        <family val="2"/>
      </rPr>
      <t>PILA 1: Se funden núcleos de Caissons 3 y 4. Se instala acero de refuerzo y encofrado elevacion de Columnas a nivel de Viga cabezal y se funde</t>
    </r>
    <r>
      <rPr>
        <sz val="11"/>
        <color rgb="FFFF0000"/>
        <rFont val="Arial"/>
        <family val="2"/>
      </rPr>
      <t xml:space="preserve">. </t>
    </r>
    <r>
      <rPr>
        <sz val="11"/>
        <rFont val="Arial"/>
        <family val="2"/>
      </rPr>
      <t>Adecuación área para Viga Cabeza</t>
    </r>
    <r>
      <rPr>
        <sz val="11"/>
        <color rgb="FFFF0000"/>
        <rFont val="Arial"/>
        <family val="2"/>
      </rPr>
      <t xml:space="preserve">l. </t>
    </r>
    <r>
      <rPr>
        <sz val="11"/>
        <rFont val="Arial"/>
        <family val="2"/>
      </rPr>
      <t>Instalación andamios de carga, plataforma, acero de refuerzo Viga Cabezal, topes sísmicos,  pedestales y se funden.</t>
    </r>
    <r>
      <rPr>
        <u/>
        <sz val="11"/>
        <rFont val="Arial"/>
        <family val="2"/>
      </rPr>
      <t xml:space="preserve">
</t>
    </r>
    <r>
      <rPr>
        <sz val="11"/>
        <rFont val="Arial"/>
        <family val="2"/>
      </rPr>
      <t>PILA 2:</t>
    </r>
    <r>
      <rPr>
        <sz val="11"/>
        <color rgb="FFFF0000"/>
        <rFont val="Arial"/>
        <family val="2"/>
      </rPr>
      <t xml:space="preserve"> </t>
    </r>
    <r>
      <rPr>
        <sz val="11"/>
        <rFont val="Arial"/>
        <family val="2"/>
      </rPr>
      <t>Se funde el núcleo de los Caissons 5 y 6. Instalación acero de refuerzo Columnas 5 y 6, se funden a nivel de Viga Cabezal.  Instalación de andamios de carga y plataforma , se instala acero de refuerzo Viga Cabezal y se funde con topes sísmicos y pedestales.</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Se realiza demolición del cuerpo del Estribo 1 del puente PK21+840. Se funden pesestales.
ESTRIBO 2: Se construyen pedestales y topes sísmicos sobre área construida del Estribo 1 del Puente PK21+840.
</t>
    </r>
    <r>
      <rPr>
        <u/>
        <sz val="11"/>
        <rFont val="Arial"/>
        <family val="2"/>
      </rPr>
      <t xml:space="preserve">SUPERESTRUCTURA
</t>
    </r>
    <r>
      <rPr>
        <sz val="11"/>
        <rFont val="Arial"/>
        <family val="2"/>
      </rPr>
      <t>Escarificación de pedestales para instalar mortero de nivelación. Montaje del equipo lanza-vigas.</t>
    </r>
    <r>
      <rPr>
        <sz val="11"/>
        <color rgb="FFFF0000"/>
        <rFont val="Arial"/>
        <family val="2"/>
      </rPr>
      <t xml:space="preserve">
Vano 1: Instalación de Vigas prefabricadas sobre apoyos de neopreno, construcción de diafragmas, instalación de pre-losas, acero de refuerzo de la losa y se funde.</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</si>
  <si>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 Se instalan aisladores sísmicos para la Dovela sobre Estribo. Se instala acero de refuerzo Dovela sobre Estribo y se funde . se instalan ductos para cables de tensionamiento. Se funde tramo 1 muro epaldar y topes sísmicos.</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t>
    </r>
    <r>
      <rPr>
        <sz val="11"/>
        <rFont val="Arial"/>
        <family val="2"/>
      </rPr>
      <t>Se instalan seis (6)aisladores sísmicos sobre pedestales. Instalación de grouting. 
PILA 2: Se excava y se funde el núcleo de los Pilotes: 19, 20, 21, 22, 23, 24, 25, 26, 27, 28, 29, 30, 31, 32, 33 y  34 a h= promedio efectivo de 30,0m.  Se realizan prueba</t>
    </r>
    <r>
      <rPr>
        <sz val="11"/>
        <color theme="1"/>
        <rFont val="Arial"/>
        <family val="2"/>
      </rPr>
      <t>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color rgb="FFFF0000"/>
        <rFont val="Arial"/>
        <family val="2"/>
      </rPr>
      <t>PILA 1: I</t>
    </r>
    <r>
      <rPr>
        <sz val="11"/>
        <rFont val="Arial"/>
        <family val="2"/>
      </rPr>
      <t xml:space="preserve">nstalación de plataforma para construcción de Dovela sobre Pila y Dovelas N°1. Se instala acero de refuerzo losa inferior, muros  y losa superior y se funde. </t>
    </r>
    <r>
      <rPr>
        <sz val="11"/>
        <color rgb="FFFF0000"/>
        <rFont val="Arial"/>
        <family val="2"/>
      </rPr>
      <t xml:space="preserve">
VOLADIZO 1: </t>
    </r>
    <r>
      <rPr>
        <sz val="11"/>
        <rFont val="Arial"/>
        <family val="2"/>
      </rPr>
      <t>A prtir del Estribo 1 se instala concreto de solado para construir a este nivel las dovelas 15, 14, 13, 12 y 11 del voladizo 1. Se instala acero de refuerzo de losa inferior y muros de estas Dovelas y se funde losa inferior y muros. Se instala plataforma y acero de refuerzo para losa superior y se funde Dovelas 15, 14, 13, 12 y 11. Se instalan andamios de carga y  plataforma  para Dovelas 2, 3, 4 y 5 en voladizo 1. Se instala acero de refuerzo losa inferior y muros y se funden losa inferior  y muros Instalación plataforma, acero de refuerzo de losa superior y se funden. Se instala plataforma , acero de refuerzo de losa inferior y muros Dovelas 6, 7 , 8, 9 y 10. Se funde losa inferior  y muros de estas Dovelas. Se instala plataforma y acero de refuerzo losa superior y se funden Dovelas 6, 7 y 8. Se instala plataforma, acero de refuerzo y ductos para losa superior Dovelas 9, 10 y 11 y se funden.</t>
    </r>
    <r>
      <rPr>
        <sz val="11"/>
        <color rgb="FFFF0000"/>
        <rFont val="Arial"/>
        <family val="2"/>
      </rPr>
      <t xml:space="preserve">
VOLADIZO 2: Se instala el carro de avance Dovelas  N°2., 3, 4, 5, 6, 7, 8 , 9 , 10 , 11 , 12, 13, 14 y 15; se instala acero de refuerzo, ductos y se funden. Se instalan cables y se tensionan. </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VOLADIZO 4:</t>
    </r>
    <r>
      <rPr>
        <sz val="11"/>
        <rFont val="Arial"/>
        <family val="2"/>
      </rPr>
      <t xml:space="preserve"> Instalación de material para conformación de terraplén. Se instala concreto de solado sobre el terraplén conformado. Se  instala acero de refuerzo de la losa inferior y muros Dovelas 2 , 3 , 4 y 5. Se funde losa inferior y muros. Se instala plataforma y acero de refuerzo para losa superior  de estas Dovelas y se funden. Se instalan andamios de carga y plataforma, acero de refuerzo losa inferior y muros construcción de Dovelas 6, 7 8 , 9, 10 y 11; y se funden para el voladizo 4. Se instala plataforma para losa superior , acero de refuerzo y ductos de estas Dovelas y se funden. Se continúa con Dovelas  12 y 13, se instala acero de refuerzo losa iferior, muros y losa superior y se funden. Se instala paltaforma , acero de refuerzo de la losa inferior, muros y losa superior de las Dovelas 14, 15 y 16 y se funden. Se instala plataforma, encofrado,  acero de refuerzo, losa de piso y muros Dovelas 17 y 18. Se funde losa inferior, muros y losa superior. Se instala acero de refuerzo Dovela sobre Pila 3, se funde primer alzado. Instalación acero de refuerzo y encofrado topes sísmicos Dovela sobre Pila 3.</t>
    </r>
    <r>
      <rPr>
        <sz val="11"/>
        <color rgb="FFFF0000"/>
        <rFont val="Arial"/>
        <family val="2"/>
      </rPr>
      <t xml:space="preserve">
VOLADIZO 3: Se realiza el montaje del carro de avance, se instala acero de refuerzo, ductos y se funden las Dovelas 2, 3, 4, 5,  6, 7,  8, 9, 10, 11, 12, 13, 14, 15 y 16;  se instalan cables y se tensionan para estas Dovelas.</t>
    </r>
  </si>
  <si>
    <t>Ampliación Puente  La Potrera UF1</t>
  </si>
  <si>
    <r>
      <rPr>
        <b/>
        <sz val="11"/>
        <color theme="1"/>
        <rFont val="Arial"/>
        <family val="2"/>
      </rPr>
      <t>AMPLIACIÓN PUENTE N°4 QUEBRADA LA NUEZ . PK2+600 UF1.</t>
    </r>
    <r>
      <rPr>
        <sz val="11"/>
        <color theme="1"/>
        <rFont val="Arial"/>
        <family val="2"/>
      </rPr>
      <t xml:space="preserve">  El concesionario inicia actividades el 3 de agosto de 2020.  Este Puente está conformado por 3 luces en Vigas postensadas para una luz total de 80m.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Se  retira  tablero y New Yersey vanos 1 y 2. Instalación de plataforma para voladizo, Steel-Deck, acero de refuerzo losa vanos 1 y 2 y se funden. Retiro de tablero y New Jersey existentes en vano 3. Para este Vano se instala metal deck, plataforma de voladizos, acero de refuerzo de la losa y se funde</t>
    </r>
    <r>
      <rPr>
        <sz val="11"/>
        <color rgb="FFFF0000"/>
        <rFont val="Arial"/>
        <family val="2"/>
      </rPr>
      <t xml:space="preserve">. </t>
    </r>
    <r>
      <rPr>
        <sz val="11"/>
        <rFont val="Arial"/>
        <family val="2"/>
      </rPr>
      <t>Perforaciones para instalación de platinas baranda vehicular. Instalación de platinas 5/8", pernos y parales IPE-220  y tubería metálica costado izquierdo y derecho. Instalación de pintura anticorrociva y pintura de poliuretano.</t>
    </r>
    <r>
      <rPr>
        <sz val="11"/>
        <color rgb="FFFF0000"/>
        <rFont val="Arial"/>
        <family val="2"/>
      </rPr>
      <t xml:space="preserve"> Ampliación terminada, Falta carpeta de rodadura.</t>
    </r>
  </si>
  <si>
    <r>
      <rPr>
        <b/>
        <sz val="11"/>
        <color theme="1"/>
        <rFont val="Arial"/>
        <family val="2"/>
      </rPr>
      <t>AMPLIACIÓN PUENTE N°5 QUEBRADA LA CAUSALA . PK3+183 UF1.</t>
    </r>
    <r>
      <rPr>
        <sz val="11"/>
        <color theme="1"/>
        <rFont val="Arial"/>
        <family val="2"/>
      </rPr>
      <t xml:space="preserve"> </t>
    </r>
    <r>
      <rPr>
        <sz val="11"/>
        <rFont val="Arial"/>
        <family val="2"/>
      </rPr>
      <t xml:space="preserve"> El concesionario inicia actividades el 15 de septiembre de 2020.</t>
    </r>
    <r>
      <rPr>
        <sz val="11"/>
        <color theme="1"/>
        <rFont val="Arial"/>
        <family val="2"/>
      </rPr>
      <t xml:space="preserve">  Este Puente está conformado por 3 luces en Vigas postensadas para una luz total de 75m.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Para el vano 1 se instala metal-deck , plataforma para los voladizos, instalación acero de refuerzo de la losa y se funde. En el vano 3, se realiza retiro de secciones de la losa,  New Jersey y demolición de tablero sobre Vigas. En Vanos 2 y 3, se instala plataforma voladizo, metal deck y acero de refuerzo de la losa y se funden.</t>
    </r>
    <r>
      <rPr>
        <sz val="11"/>
        <color rgb="FFFF0000"/>
        <rFont val="Arial"/>
        <family val="2"/>
      </rPr>
      <t xml:space="preserve">  Perforaciones para instalación de platinas y parales baranda metálica por ambos costados.</t>
    </r>
  </si>
  <si>
    <r>
      <rPr>
        <b/>
        <sz val="11"/>
        <color theme="1"/>
        <rFont val="Arial"/>
        <family val="2"/>
      </rPr>
      <t xml:space="preserve">AMPLIACIÓN PUENTE N°9 QUEBRADA SAN GREGORIO . </t>
    </r>
    <r>
      <rPr>
        <b/>
        <sz val="11"/>
        <rFont val="Arial"/>
        <family val="2"/>
      </rPr>
      <t>PK7+960 UF1.</t>
    </r>
    <r>
      <rPr>
        <sz val="11"/>
        <rFont val="Arial"/>
        <family val="2"/>
      </rPr>
      <t xml:space="preserve">  El concesionario inicia actividades el 8 de octubre de 2020.  Este Puente está conformado por 4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retiro del tablero y New Jersey en los Vanos 5, 4 ,3, 2 y 1. Demolición de tablero sobre Vigas y encofrado realce de Vigas</t>
    </r>
    <r>
      <rPr>
        <sz val="11"/>
        <color rgb="FFFF0000"/>
        <rFont val="Arial"/>
        <family val="2"/>
      </rPr>
      <t>. Instalación de plataforma para voladizos, metal-deck, acero de refuerzo de la losa vanos 1, 2 y 5 y se funden. Instalación de plataforma para voladizos y metaldeck vano 3.</t>
    </r>
  </si>
  <si>
    <r>
      <rPr>
        <b/>
        <sz val="11"/>
        <color theme="1"/>
        <rFont val="Arial"/>
        <family val="2"/>
      </rPr>
      <t xml:space="preserve">AMPLIACIÓN PUENTE N°2 QUEBRADA LA VOLCANA . </t>
    </r>
    <r>
      <rPr>
        <b/>
        <sz val="11"/>
        <rFont val="Arial"/>
        <family val="2"/>
      </rPr>
      <t>PK2+100 UF1.</t>
    </r>
    <r>
      <rPr>
        <sz val="11"/>
        <rFont val="Arial"/>
        <family val="2"/>
      </rPr>
      <t xml:space="preserve">  El concesionario inicia actividades el 3 de noviembre de 2020.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 2 y 3. Demolición de tablero sobre vigas. Instalación acero de refuerzo y encofrado para construcción muro de acompañamiento al Estribo 1 costado derecho acceso a Palmitas y se funde</t>
    </r>
    <r>
      <rPr>
        <sz val="11"/>
        <color rgb="FFFF0000"/>
        <rFont val="Arial"/>
        <family val="2"/>
      </rPr>
      <t>.</t>
    </r>
    <r>
      <rPr>
        <sz val="11"/>
        <rFont val="Arial"/>
        <family val="2"/>
      </rPr>
      <t xml:space="preserve"> Instalación de plataforma para voladizos, matal deck y acero de refuerzo  en losas  vanos 1 y 3 y se funden. En el vano 2, se realzan las Vigas con concreto, instalación de plataforma para voladizos, instalación de metal-Deck, acero de refuerzo de la losa y se funde. </t>
    </r>
    <r>
      <rPr>
        <sz val="11"/>
        <color rgb="FFFF0000"/>
        <rFont val="Arial"/>
        <family val="2"/>
      </rPr>
      <t>Instalación acero de refuerzo defensas tipo New Jersey acceso al puente C.I. lado Medellín.</t>
    </r>
  </si>
  <si>
    <r>
      <rPr>
        <b/>
        <sz val="11"/>
        <color theme="1"/>
        <rFont val="Arial"/>
        <family val="2"/>
      </rPr>
      <t xml:space="preserve">AMPLIACIÓN PUENTE N°25 QUEBRADA EL SABLE . </t>
    </r>
    <r>
      <rPr>
        <b/>
        <sz val="11"/>
        <rFont val="Arial"/>
        <family val="2"/>
      </rPr>
      <t>PK19+420 UF1.</t>
    </r>
    <r>
      <rPr>
        <sz val="11"/>
        <rFont val="Arial"/>
        <family val="2"/>
      </rPr>
      <t xml:space="preserve">  El concesionario inicia actividades el 4 de diciembre de 2020.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 xml:space="preserve">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1,y 2. </t>
    </r>
    <r>
      <rPr>
        <sz val="11"/>
        <color rgb="FFFF0000"/>
        <rFont val="Arial"/>
        <family val="2"/>
      </rPr>
      <t xml:space="preserve"> Demolición de tablero sobre Vigas.</t>
    </r>
  </si>
  <si>
    <r>
      <rPr>
        <b/>
        <sz val="11"/>
        <color theme="1"/>
        <rFont val="Arial"/>
        <family val="2"/>
      </rPr>
      <t xml:space="preserve">AMPLIACIÓN PUENTE N°6 QUEBRADA LA POTRERA . </t>
    </r>
    <r>
      <rPr>
        <b/>
        <sz val="11"/>
        <rFont val="Arial"/>
        <family val="2"/>
      </rPr>
      <t>PK5+538 UF1.</t>
    </r>
    <r>
      <rPr>
        <sz val="11"/>
        <rFont val="Arial"/>
        <family val="2"/>
      </rPr>
      <t xml:space="preserve">  El concesionario inicia actividades el 18 de enero de 2021.  Este Puente está conformado por 6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existententes.  Se realiza demolición y retiro de defensas  tipo New Jersey por ambos costados y retiro de tablero en el vano 6. .</t>
    </r>
  </si>
  <si>
    <t>Puente PK 4+500 UF 1. PILA 2.  Protección cables tensionados Viga Cabezal.</t>
  </si>
  <si>
    <t>Puente PK 4+500 UF 1. ESTRIBO 2.   Se funde solado para construcción Viga cabezal.</t>
  </si>
  <si>
    <t>Puente PK 6+240 UF 1- ESTRIBO 2. Instalación de concreto ampliación de muro espaldar.</t>
  </si>
  <si>
    <t>Puente PK 6+240 UF 1- ESTRIBO 2-2'. Instalación de plataforma para losa de transición.</t>
  </si>
  <si>
    <t>Puente PK 6+900 UF 1- .ESTRIBO 1. Se funde solado para construcción aleta izquierda.</t>
  </si>
  <si>
    <t>Puente PK 6+900 UF 1.   PILA 1. Demolición de bloques en concreto.</t>
  </si>
  <si>
    <t>Puente PK 8+705 UF 1- Se funde voladizo vano 1 y 2 costado derecho, calzada derecha.</t>
  </si>
  <si>
    <t>Puente PK 8+800 UF 1- Instalación de plataforma y acero de refuerzo voladizo vano 1 y 2 costado derecho, calzada derecha.</t>
  </si>
  <si>
    <t>Puente PK 9+150 UF 1- Instalación acero de refuerzo defensa tipo New Jersey, costado derecho.</t>
  </si>
  <si>
    <t>Puente PK 9+150 UF 1-  Encofrado módulos New Jersey, costado izquierdo.</t>
  </si>
  <si>
    <t>Puente PK 9+400 UF 1- PILA 2. Se funde columna 5 y 6 a nivel de viga cabezal.</t>
  </si>
  <si>
    <t>Puente PK 9+400 UF 1- PILA 3. Instalación acero de refuerzo y encofrado viga cabezal.</t>
  </si>
  <si>
    <t>Puente PK 9+500 UF 1-   PILA 1. Encofrado alzado 2 columna 4.</t>
  </si>
  <si>
    <t>Puente PK 9+500 UF 1-  ESTRIBO 1. Se funde alzado 1 muro espaldar.</t>
  </si>
  <si>
    <t>Puente PK 9+800 UF 1- ESTRIBO 1. Excavación mecánica adecuación de área para excavación de caissons 1 y 2.</t>
  </si>
  <si>
    <t>Puente PK 9+800 UF 1- ESTRIBO 2. Instalación acero de refuerzo aleta izquierda.</t>
  </si>
  <si>
    <t>Puente PK 9+900 UF 1- ESTRIBO 1. Adecuación de area para construcción de estribo. Inactivo</t>
  </si>
  <si>
    <t>Puente PK 9+900 UF 1-  ESTRIBO 2. Adecuación de area para construcción de estribo. Inactivo.</t>
  </si>
  <si>
    <t>Puente PK 11+110 UF 1. Vista panorámica desde PK mayores.</t>
  </si>
  <si>
    <t>Puente PK 11+110 UF 1- Instalación de pre-losas tipo B, vano 6.</t>
  </si>
  <si>
    <t>Puente PK 18+293 UF2.1. Defensas tipo  New Jersey, terminadas por ambos costados.</t>
  </si>
  <si>
    <t xml:space="preserve">Puente PK 20+380 UF2.1. - Se funde Viga Cabezal ESTRIBO 1. </t>
  </si>
  <si>
    <t>Puente PK21+500 UF2.1.   ESTRIBO 2. Se funde losa de aproximación.</t>
  </si>
  <si>
    <t>Puente PK21+500 UF2.1.  ESTRIBO 2. Se funde losa de aproximación.</t>
  </si>
  <si>
    <t>Puente PK21+700 UF2.1. Curado losa, vano 1.</t>
  </si>
  <si>
    <t>Puente PK21+700 UF2.1. Curado losa vano 1.</t>
  </si>
  <si>
    <t>Puente PK 33+100 UF 2.1 - Tensionamiento de cables familia 18 y 18A dovela N°15- voladizo 2, Lado Medellín.</t>
  </si>
  <si>
    <t>Puente PK 33+100 UF 2.1 - TRAMO 1 VOLADIZOS-  Tensado familia 20 costado izquierdo- Dovela N°16 , Lado Santafe.</t>
  </si>
  <si>
    <t>Ampliación Puente N°3 PK2+430 UF1 Quebrada La Cola. Encofrado apoyo luminaria y aplicación de catalizador, costado izquierdo</t>
  </si>
  <si>
    <t>Ampliación Puente N°3 PK2+430 UF1 Quebrada La Cola.  Vista panorámica desde PK mayores, aplicación de pintura poliuretano.</t>
  </si>
  <si>
    <t>Ampliación Puente N°4 PK2+600 UF1 Quebrada La Nuez. Pintura de poliuretano instalada en baranda metálica.</t>
  </si>
  <si>
    <t>Ampliación Puente N°4 PK2+600 UF1 Quebrada La Nuez.    Encofrado apoyo para luminaria, costado izquierdo.</t>
  </si>
  <si>
    <t>Ampliación Puente N°5 PK3+183 UF1 Quebrada La Causala. Perforaciones para instalación de defensa metalica, costado derecho.</t>
  </si>
  <si>
    <t>Ampliación Puente N°5 PK3+183 UF1 Quebrada La Causala.  Encofrado apoyo para luminaria, costado izquierdo.</t>
  </si>
  <si>
    <t>Ampliación Puente N°9 PK7+960 UF1  San Gregorio.  Instalación acero de refuerzo, losa vano 3.</t>
  </si>
  <si>
    <t>Ampliación Puente N°9 PK7+960 UF1  San Gregorio.  Encofrado bordillo vano 5, costado derecho.</t>
  </si>
  <si>
    <t>Ampliación Puente N°2 PK2+100 UF1  La Volcana.  Demolición de concreto, para instalación acero de refuerzo nueva barrera New Jersey C.I. lado Medellín</t>
  </si>
  <si>
    <t>Ampliación Puente N°2 PK2+100 UF1  La Volcana. Instalación acero de refuerzo nueva barrera New Jersey  C.I. lado Medellín</t>
  </si>
  <si>
    <t>Ampliación Puente N°25 PK19+420 UF2.1  El Sable.    Demolición de tablero sobre vigas vanos 1 y 2.</t>
  </si>
  <si>
    <t>Ampliación Puente N°6 PK5+538 UF2.1  La Potrera.    Retiro de tablero por secciones.</t>
  </si>
  <si>
    <t>En este periodo el concesionario continuó con las siguientes actividades:
En Portal Medellín (PK0+804)-UF3.1B,  El día 12 de agosto de 2020, se terminó con la excavación, sección completa del  túnel principal, en el PK2+980,3; L acumulada=2,176,3 m a origen. También se terminó las instalación de concreto 25 MPa (sin fibra) para revestimiento en el K0+870 a K0+804 (con observaciones de calidad oficio-EPS4G-00087-20); Acumulada=2.176,30 m, instalación de calibradores, en malla tresbolillo con espaciamiento longitudinal (L)=1,50 y transversal (T)=2m, hasta la abscisa K0+804 (emboquille Portal Medellín), y la instalación de drenajes  de D= 400 mm, con tuberías perforadas Novafort-PAVCO, entre abscisas PK2+980,30 a PK2+720 Hastial Derecho y PK2+980,30 a PK2+760 Hastial izquierdo.
Se evidencio la instalación de concreto  de f´c=25 MPa, con solera plana en PK0+850 a PK0+880 (Hastial Derecho e Izquierdo) y contraboveda, entre los PK0+804  a PK0+850 (Hastial derecho).
En el periodo, la ventilación se esta ejecutando en forma natural. También, se evidenció que se continua con el desmontaje de la PTAR; el vertimiento de la aguas de infiltración, se esta realizando por los nuevos drenajes D=400 mm y la cuneta de drenaje del túnel nuevo;  la cual descarga en las piscinas de la PTAR Portal santa Fe y posteriormente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y mantenimiento de cunetas), tanto de las aguas de infiltración como de perforación de las galerías, además del mantenimiento permanente que se le debe ejecutar a la rasante actual; ya que ésta sigue presentando baches llenos de agua y desniveles pronunciados. Igualmente se le informó nuevamente al concesionario que debe relanzar concreto en los "PATEROS"  que están con escaso concreto de sostenimiento.</t>
  </si>
  <si>
    <r>
      <t xml:space="preserve">En el Portal Santa Fe de Antioquia (PK5+410)-UF3.1B. </t>
    </r>
    <r>
      <rPr>
        <b/>
        <sz val="11"/>
        <rFont val="Arial"/>
        <family val="2"/>
      </rPr>
      <t xml:space="preserve"> </t>
    </r>
    <r>
      <rPr>
        <sz val="11"/>
        <rFont val="Arial"/>
        <family val="2"/>
      </rPr>
      <t>El día 12 de agosto de 2020, se terminó con la excavación, sección completa del  túnel principal, en el PK2+980,3; L acumulada=2.429,7m a origen,  En el periodo informado, se reiniciaron actividades de instalación de concreto del revestimiento de  f'c=25 MPa, a los 28 días (sin fibra),  avanza entre las abscisas PK2980,30 hasta el PK5+380, Lacumulada=2399,7m, la instalación de calibradores L= 20 cm (SD-1), en malla tresbolillo con espaciamiento longitudinal (L)=1,50 y transversal (T)=2m, hasta la abscisa PK5+410 y la instalación de drenajes  de D= 400 mm , con tuberías perforadas Novafort, entre las abscisas PK2+980,30 hasta PK4+9000 y desde PK5+090 hasta el PK5+120  Hastial Derecho, y desde el PK2+980,30 hasta  PK4+890 y desde la PK4+990 hasta el PK5+410 Hastial izquierdo .
Se evidencia instalación de concreto para solera plana en terreno tipo SC-4R, entre los PK3+105-PK3+143, Tipo SC-3R  entre los PK4+337,5 al PK4+313,5, Tipo SC-2R entre los PK4+556,5 al PK4+565,4 y PK4+633 al PK4+651.
Se tiene el tramo de prueba (presentación) de las tuberías de BT (baja tensión) para iluminación y telecomunicaciones), en el PK3+105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tanto de las aguas de infiltración como de perforación del túnel (Galerías);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</si>
  <si>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t>En  Galería de Conexión Peatonal No 2 (2+165-Tunel nuevo):  Se termino la excavación de la galería desde el túnel nuevo (Cale), avanzó en terrenos con sostenimiento Tipo SG- II,sección completa, en el PK0+085,4. Ltotal acumulada de excavación = 92,4 m; éste avance esta adelantado,  teniendo en cuenta el programa de obra actualizado, el cual contempla el  inicio de excavación, el día 21 de enero de 2021.
En  Galería de Conexión Peatonal No 3 (2+675-Tunel nuevo): Se termino la excavación de la galería desde el túnel nuevo (Cale), avanzó en terrenos con sostenimiento Tipo SG- II,sección completa, en el PK0+081,1. Ltotal acumulada de excavación = 86,6 m; éste avance esta adelantado,  teniendo en cuenta el programa de obra actualizado, el cual contempla el  inicio de excavación, el día 30 de diciembre de 2021.
En  Galería de Conexión Vehicular No 2 (3+165-Tunel nuevo):  Se termino la excavación de la galería desde el túnel nuevo (Cale), avanzó en terrenos con sostenimiento Tipo SG- II,sección completa, en el PK0+074,6. Ltotal acumulada de excavación = 80,6 m; éste avance esta adelantado,  teniendo en cuenta el programa de obra actualizado, el cual contempla el  inicio de excavación, el día 30 de diciembre de 2020.
En  Galería de Conexión Peatonal No 4 (3+645-Tunel nuevo):  Se terminó la excavación de la galería desde el túnel nuevo (cale), avanzó en terrenos con sostenimiento Tipo SG- I,sección completa, en el PK0+069,7. L total acumulada de excavación =75,7 m a origen; éste avance esta adelantado,  teniendo en cuenta el programa de obra actualizado, el cual contempla el  inicio de excavación, el día 26 de enero de 2021.
En  Galería de Conexión Peatonal No 5 (4+050-Tunel nuevo):  Se terminó la excavación de la galería desde el túnel nuevo (Cale), avanzó en terrenos con sostenimiento Tipo SG- II,sección completa, en el PK0+88,60. L total acumulada de excavación =96,10 m; éste avance esta adelantado,  teniendo en cuenta el programa de obra actualizado, el cual contempla el  inicio de excavación, el día 18 de febrero de 2021.
En  Galería de Conexión Vehicular No 3 (4+445- Túnel nuevo),  Se terminó la excavación de la galería desde el túnel nuevo (Cale), avanzó en terrenos con sostenimiento Tipo SG- II,sección completa, en el PK0+110,40. L total acumulada de excavación =114,80 m; éste avance esta adelantado,  teniendo en cuenta el programa de obra actualizado, el cual contempla el  inicio de excavación, el día 12 de marzo de 2021.
En  Galería de Conexión Peatonal No 6 (4+940- Túnel nuevo) , Se Terminó la excavación desde el túnel nuevo, en terrenos con sostenimiento Tipo SG- II, sección completa, en el PK0+136,50. L total acumulada de excavación = 140,50 m, éste avance esta adelantado,  teniendo en cuenta el programa de obra actualizado, el cual contempla el  inicio de excavación, el día 14 abril de 2021.
En  Galería de Conexión Vehicular No 1 (1+695- Túnel nuevo). Se Terminó la excavación desde el túnel nuevo, en terrenos con sostenimiento Tipo SG- II,sección completa, en el PK0+093,20. L total acumulada de excavación = 100,20 m, éste avance esta adelantado,  teniendo en cuenta el programa de obra actualizado, el cual contempla el  inicio de excavación, el día 17 marzo de 2021.
En Galería Peatonal No 1 (1+230- Túnel nuevo). Se terminó la excavación desde el túnel nuevo (Cale), en terrenos con sostenimiento Tipo SG- II, sección completa, en el PK0+092,2- Ltotal acumulada de excavación = 101,4 m; éste avance esta adelantado,  teniendo en cuenta el programa de obra actualizado, el cual contempla el  inicio de excavación, el día 27 de abril de 2021..</t>
  </si>
  <si>
    <r>
      <rPr>
        <b/>
        <sz val="12"/>
        <rFont val="Arial"/>
        <family val="2"/>
      </rPr>
      <t>Portal Santa Fe - Segundo Tubo Túnel de Occidente</t>
    </r>
    <r>
      <rPr>
        <sz val="12"/>
        <rFont val="Arial"/>
        <family val="2"/>
      </rPr>
      <t xml:space="preserve">
Actividades de Instalación del revestimiento, Instalación de drenaje D=400 mm, con tubería perforada Novafort-PAVCO, Instalación concreto para soleras planas 25MPa e instalación tramo de prueba de tuberías redes eléctricas MT y telecomunicaciones. Portal Santa Fe.</t>
    </r>
  </si>
  <si>
    <r>
      <rPr>
        <b/>
        <sz val="12"/>
        <rFont val="Arial"/>
        <family val="2"/>
      </rPr>
      <t>Portal Medellín - Segundo Tubo Túnel Occidente</t>
    </r>
    <r>
      <rPr>
        <sz val="12"/>
        <rFont val="Arial"/>
        <family val="2"/>
      </rPr>
      <t xml:space="preserve">
Actividades de Instalación del revestimiento e  instalación de drenaje  de D= 400 mm, con tubería perforada Novafort-PAVCO, en túnel principal. Portal Medellín.</t>
    </r>
  </si>
  <si>
    <t>PK0+804- UF3.1D - Instalación de 20 cm  de concreto de revestimiento 25 Mpa para revestimiento (con observaciones de calidad oficio-EPS4G-00087-20), sección sostenimiento tipo SD-1 (finalización del revestimiento). Portal Medellín.</t>
  </si>
  <si>
    <t xml:space="preserve"> PK1+230 - UF3.1D - Galería de conexión Peatonal No 1. Construcción muro provisional de tape. Portal Medellín.</t>
  </si>
  <si>
    <t xml:space="preserve"> PK1+230 - UF3.1D - Excavación mecánica para instalación dren Izquierdo. Portal Medellín.</t>
  </si>
  <si>
    <t>PK2+060 - UF3.1D - Excavación mecánica y limpieza, para instalación dren Izquierdo. Portal Medellín.</t>
  </si>
  <si>
    <t>PK2+720 - UF3.1D - Instalación de tubería D=400 mm, para drenaje longitudinal, hastial derecho. Portal Medellín.</t>
  </si>
  <si>
    <t>PK2+720 - UF3.1D - Instalación de tubería D=400 mm, para drenaje longitudinal, hastial izquierdo. Portal Medellín.</t>
  </si>
  <si>
    <t xml:space="preserve">  PK1+153 - UF3.1D - Acompañamiento interventoría en prueba de resistencia, método clavo Hilti. Portal Santa Fe.</t>
  </si>
  <si>
    <t xml:space="preserve">   PK2+870 - UF3.1D - Acompañamiento interventoría en revisión concreto de revestimiento instalado (con observaciones de calidad oficio-EPS4G-00087-20). Portal Santa Fe.  </t>
  </si>
  <si>
    <t>PK2+720 - UF3.1D - Instalación prefabricado, canal de recolección residuos contaminantes, hastial izquierdo. Portal Santa Fe.</t>
  </si>
  <si>
    <t xml:space="preserve"> PK3+215 - UF3.1D - Construcción caja de inspección, drenaje longitudinal D=400 mm. Portal Santa Fe.</t>
  </si>
  <si>
    <t xml:space="preserve">PK3+250 - UF3.1D - Instalación prefabricado, canal de recolección residuos contaminantes, Ø= 300 mm, hastial izquierdo. Portal Santa Fe.   </t>
  </si>
  <si>
    <t xml:space="preserve">PK3+145 - PK 3+280 - UF3.1D - Instalación prefabricado, canal de recolección residuos contaminantes, Ø= 300 mm, hastial izquierdo. Portal Santa Fe.   </t>
  </si>
  <si>
    <t xml:space="preserve"> PK3+350- UF3.1D - Excavación para construcción de ductos eléctricos. Porta Santa Fe (hastial derecho).</t>
  </si>
  <si>
    <t xml:space="preserve">   PK4+565,5 - PK4+556,5 - UF3.1D -Instalación de concreto en solera plana, sostenimiento tipo SC-2R. Portal Santa Fe.</t>
  </si>
  <si>
    <t xml:space="preserve"> PK4+890 - UF3.1D - Instalación de dren colector de Ø= 400 mm. Portal Santa Fe (hastial derecho).</t>
  </si>
  <si>
    <t xml:space="preserve"> PK4+900 - UF3.1D - Instalación de dren colector de Ø= 400 mm. Portal Santa Fe (hastial izquierdo).</t>
  </si>
  <si>
    <t>PK5+120 -  UF3.1D - Instalación de dren colector de Ø= 400 mm. Portal Santa Fe (hastial derecho).</t>
  </si>
  <si>
    <t xml:space="preserve"> PK5+321,5 - PK5+326 - UF3.1D -Instalación de concreto en solera plana, sostenimiento tipo SC-1. Portal Santa Fe.</t>
  </si>
  <si>
    <t>PK5+380 - UF3.1D - Toma de muestras de concreto, laboratorio interventoría, para verificar resistencia la compresión, sección sostenimiento tipo SD-1. Portal Santa Fe.</t>
  </si>
  <si>
    <t>PK5+380 - UF3.1D - Instalación de concreto lanzado 25 MPa sin fibra para revestimiento completo, sección sostenimiento tipo SD-1. Portal Santa Fe.</t>
  </si>
  <si>
    <t xml:space="preserve"> PK5+410 - UF3.1D - Instalación de calibradores de 20 cm para control de lanzado de revestimiento, sección sostenimiento tipo SD-1. Portal Santa Fe.</t>
  </si>
  <si>
    <t>PK3+720 - UF3.1D - Acompañamiento interventoría en revisión concreto de revestimiento instalado (con observaciones de calidad oficio-EPS4G-00087-20). Portal Santa Fe.</t>
  </si>
  <si>
    <t>En la UF 1: El concesionario en este periodo ejecuto las siguientes actividades: En recorrido de inspección de interventoría, se  evidenció que el concesionario, en el  PK14+600 A PK14+780 ACT 24, se ejecutó la instalación de conductor eléctrico, Triplex No 2 , Triplex No 4 y templete sencillo RA6-001.
Avance a la fecha UF1: Redes Secas 93%
En la UF3: El concesionario en este periodo ejecuto las siguientes actividades:  En recorrido de inspección de interventoría, se  evidenció que el concesionario, no ejecutó actividades en este frente de obra activo.
Avance a la fecha UF3: Redes Secas 89,2%.</t>
  </si>
  <si>
    <t>En la UF 1 : En el periodo informado,  En recorrido de inspección de interventoría, se evidenció que el concesionario,  no ejecutó actividades de traslado de redes húmedas.
En la UF 3 : En el periodo informado,  En recorrido de inspección de interventoría, se evidenció que el concesionario,  no ejecutó actividades de traslado de redes húmedas.
Avance a la fecha UF1: Redes húmedas : 88,8%.
Avance a la fecha UF3: Redes húmedas : 98,0%.</t>
  </si>
  <si>
    <r>
      <rPr>
        <b/>
        <sz val="11"/>
        <rFont val="Calibri"/>
        <family val="2"/>
        <scheme val="minor"/>
      </rPr>
      <t xml:space="preserve">PK14+600 A PK14+780 ACT 24. </t>
    </r>
    <r>
      <rPr>
        <sz val="11"/>
        <rFont val="Calibri"/>
        <family val="2"/>
        <scheme val="minor"/>
      </rPr>
      <t>Instalación de conductor eléctrico, Triplex No 2 Triplex No 4 y templete sencillo RA6-001.</t>
    </r>
  </si>
  <si>
    <r>
      <t>PK14+600 A PK14+780 ACT 24.</t>
    </r>
    <r>
      <rPr>
        <sz val="10"/>
        <color theme="1"/>
        <rFont val="Calibri"/>
        <family val="2"/>
        <scheme val="minor"/>
      </rPr>
      <t xml:space="preserve"> Instalación de conductor eléctrico, Triplex No 2 Triplex No 4 y templete sencillo RA6-001.</t>
    </r>
  </si>
  <si>
    <r>
      <rPr>
        <b/>
        <sz val="10"/>
        <rFont val="Calibri"/>
        <family val="2"/>
        <scheme val="minor"/>
      </rPr>
      <t>PK14+600 A PK14+780 ACT 24.</t>
    </r>
    <r>
      <rPr>
        <sz val="10"/>
        <rFont val="Calibri"/>
        <family val="2"/>
        <scheme val="minor"/>
      </rPr>
      <t xml:space="preserve"> Instalación de conductor eléctrico, Triplex No 2 Triplex No 4 y templete sencillo RA6-001.</t>
    </r>
  </si>
  <si>
    <r>
      <t xml:space="preserve">PK14+600 A PK14+780 ACT 24. </t>
    </r>
    <r>
      <rPr>
        <sz val="10"/>
        <color theme="1"/>
        <rFont val="Calibri"/>
        <family val="2"/>
        <scheme val="minor"/>
      </rPr>
      <t>Instalación de conductor eléctrico, Triplex No 2 Triplex No 4 y templete sencillo RA6-001.</t>
    </r>
  </si>
  <si>
    <r>
      <rPr>
        <b/>
        <sz val="10"/>
        <rFont val="Calibri"/>
        <family val="2"/>
        <scheme val="minor"/>
      </rPr>
      <t xml:space="preserve">PK 23+600 CI UF2.1-Actuación 42. </t>
    </r>
    <r>
      <rPr>
        <sz val="10"/>
        <rFont val="Calibri"/>
        <family val="2"/>
        <scheme val="minor"/>
      </rPr>
      <t>Instalación poste en fibra de vidrio 14mx1050 Kgf.</t>
    </r>
  </si>
  <si>
    <r>
      <rPr>
        <b/>
        <sz val="10"/>
        <color theme="1"/>
        <rFont val="Calibri"/>
        <family val="2"/>
        <scheme val="minor"/>
      </rPr>
      <t xml:space="preserve">PK 29+800 CD 2.1. </t>
    </r>
    <r>
      <rPr>
        <sz val="10"/>
        <color theme="1"/>
        <rFont val="Calibri"/>
        <family val="2"/>
        <scheme val="minor"/>
      </rPr>
      <t>Instalación de poste en concreto 12m- 1050 Kgf. ACT 50; traslado de red por corte de talud.</t>
    </r>
  </si>
  <si>
    <t>Excavación manual e instalación de postería en concreto. Se instalan 4 postes de 14mx1050 Kgf., 1 poste de 14mx750 Kgf. y 1 poste de 12mx750 Kgf. Se instala un poste de fibra de vidrio de 14mx1050 Kgf.  Excavación  e  instalación de retenidas, vestida de postes del PK23+600 al PK24+280 Actuación 42. Sector el Gaitero; para el traslado de dos líneas de energía: una de 44 KV y otra de 13.2 KV.
Se instala poste en concreto 12m- 1050 Kgf, para traslado de red por corte en talud. Suspención 2 de febrero: Se instalan 70m de linea monofásica 1.0,  71m línea trifásica 266cable desnudo, traslado de fibra 3*70 y 3*110, se instalan 7 vientos según RA6001.Actuación 48 PK29+630 al PK29+800</t>
  </si>
  <si>
    <t>El concesionario no realizó ninguna actividad en el Traslado de Redes Húmedas esta semana en la UF2.1</t>
  </si>
  <si>
    <t>28/01/2021-03/02/2021</t>
  </si>
  <si>
    <t>ENVÍO OFICIO EPS4G-0113-21 EN RESPUESTA A LOS OFICIOS No. 02-01-20210112000062 Y SU ALCANCE 02-01-20210114000087.</t>
  </si>
  <si>
    <t>La Interventoría da "NO OBJECIÓN" a la modificación del avalúo del Predio MAR1_UF1_190.</t>
  </si>
  <si>
    <t>UF1 Y UF2</t>
  </si>
  <si>
    <t>ENVÍO OFICIO EPS4G-0125-21 EN RESPUESTA A LOS OFICIOS 02-01-20210119000124, 02-01-20210119000125, 02-01-20210119000126, 02-01-20210119000127, 02-01-20210119000128, 02-01-20210119000129, 02-01-20210120000163, 02-01-20210120000164, 02-01-20210120000165, 02-01-20210121000173, 02-01-20210121000175.</t>
  </si>
  <si>
    <t>La Interventoría emite respuesta a los oficios relacionados con modificaciones de Ficha Predial correspondiente a los Predios MAR1_UF1_105, MAR1_UF1_132, MAR1_UF1_133, MAR1_UF1_139, MAR1_UF1_139, MAR1_UF1_230, MAR1_UF1_259, MAR1_UF1_261, MAR1_UF2_006, MAR1_UF2_007, MAR1_UF2_039A, MAR1_UF2_052, MAR1_UF2_053, MAR1_UF2_132A, MAR1_UF2_137, y respuestas a oficios de Fichas Prediales correspondientes a los Predios MAR1_UF1_136A, MAR1_UF1_138A, MAR1_UF1_141, MAR1_UF1_143B, MAR1_UF2_142A, MAR1_UF2_142B, MAR1_UF2_142C, MAR1_UF2_171, MAR1_UF2_179, MAR1_UF2_180A, manifestando que para atender la revisión de estos Insumos, se hace necesario que se tome en cuenta la solicitud enviada mediante oficios EPS4G-1249-20 del 19/11/2020 y EPS4G-1325-20 del 10/12/2020, "SOLICITUD DE GEOMETRÍA VÍAL - VÍAL DE DISEÑO DE DETALLES INCLUYENDO SECTORES DE MODIFICACIÓN" de todo el corredor del Proyecto Mar1.</t>
  </si>
  <si>
    <t>INFORME MENSUAL DE GESTIÓN PREDIAL MES ENERO DE 2021.</t>
  </si>
  <si>
    <t>Elaboración del Informe Mensual de Gestión Predial Mes Enero de 2021.</t>
  </si>
  <si>
    <t>30/01/2021-03/02/2021</t>
  </si>
  <si>
    <t>Durante la presente semana se reciben los reportes de las operadoras con respecto a los incidentes y accidentes ocurridos en las unidades funcionales del proyecto. Se presentaron Catorce (14) accidentes con once (11) lesionados y un (1) fallecido.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y los nichos de auxilio del Túnel de Occidente .
- Se realiza inspección del poste S.O.S. de la UF4 encontrándose en funcionamiento.</t>
  </si>
  <si>
    <t>Actividades de Operación ejecutadas en la Fase de Construcción
Semana 277</t>
  </si>
  <si>
    <r>
      <rPr>
        <b/>
        <sz val="11"/>
        <rFont val="Arial"/>
        <family val="2"/>
      </rPr>
      <t>Ruta 6204 San Jerónimo - Túnel de Occidente</t>
    </r>
    <r>
      <rPr>
        <sz val="11"/>
        <rFont val="Arial"/>
        <family val="2"/>
      </rPr>
      <t xml:space="preserve">
- Actividades de Rocería. 
- Actividades de limpieza de cunetas PR28+000 al PR29+000 y PR36+000 al PR37+000. 
- Desvío en el PR20+200 al PR20+900 se encuentran transitables.
- Desvío en el PR22+200 al PR23+900 se encuentran transitables.
- Desvío en el PR24+400 al PR 25+900 se encuentran transitables.
- Desvío en el PR30+800 al PR32+200 se encuentran transitables.
- Desvío en el PR35+300 al PR39+000 se encuentran transitables.
- Zona Inestable PR34+900 se presenta estable.
- Se realiza control vehicular PR25+900, PR26+900, PR27+900, PR30+100 y PR35+200.</t>
    </r>
  </si>
  <si>
    <r>
      <rPr>
        <b/>
        <sz val="11"/>
        <rFont val="Arial"/>
        <family val="2"/>
      </rPr>
      <t xml:space="preserve">Ruta 6204  Santa Fe de Antioquia - San Jerónimo
</t>
    </r>
    <r>
      <rPr>
        <sz val="11"/>
        <color rgb="FFFF0000"/>
        <rFont val="Arial"/>
        <family val="2"/>
      </rPr>
      <t xml:space="preserve">
</t>
    </r>
    <r>
      <rPr>
        <sz val="11"/>
        <rFont val="Arial"/>
        <family val="2"/>
      </rPr>
      <t>-  Actividades de limpieza de cunetas.
-  Actividades de Rocería.
- Limpieza de márgenes y calzada PR18+000 al PR20+000.
-  Actividades de limpieza de obras transversales.
-  La vía se encuentra en funcionamiento Normal.
-  Desvío en el PR08+200 al PR08+800. Normal Funcionamiento.
-  Desvío en el PR10+300 al PR11+000. Normal Funcionamiento.
-  Desvío en el PR12+000 al PR13+100. Normal Funcionamiento.
-  Desvío en el PR15+000 al PR15+800. Normal Funcionamiento.
-  Desvío en el PR16+080 al PR17+900. Normal Funcionamiento.
-  Desvío en el PR18+700 al PR19+900. Normal Funcionamiento.</t>
    </r>
  </si>
  <si>
    <t>Ruta 6203 Cañasgordas-Santa Fe de Antioquia.
-  Actividades de Rocería del PR83+000 al PR84+000 y PR107+000 al PR108+000 Márgenes IZQ. y DER
-  Limpieza de Cunetas y Calzada del PR97+000 al PR98+000 y PR86+000 al PR87+000.
- Limpieza de obras transversales PR88+000 al PR88+150.
-  Actividades de control de Policía de Carreteras PR114+900.
-  Zona Inestable del PR97+500 se encuentra estable.
-  La Vía se encuentra Transitable.</t>
  </si>
  <si>
    <r>
      <rPr>
        <b/>
        <sz val="11"/>
        <rFont val="Arial"/>
        <family val="2"/>
      </rPr>
      <t>Ruta 6204 Túnel de Occidente-Medellín.</t>
    </r>
    <r>
      <rPr>
        <sz val="11"/>
        <rFont val="Arial"/>
        <family val="2"/>
      </rPr>
      <t xml:space="preserve">
- Se realiza control vehicular para el paso de sustancias peligrosas para el ingreso al túnel en el portal Santa fe y portal Medellín en los horarios establecidos.
- El Peaje de Aburra PR45+200. Se encuentra en Operación Normal.
- Se realiza seguimiento a la zona inestable del PR45+000 y se observa que no presenta movimientos.
- Limpieza de obras de drenaje.
- Grúa y Ambulancia disponibles CCO.
- Actividades Policía de Carreteras PR45+500.</t>
    </r>
  </si>
  <si>
    <r>
      <rPr>
        <b/>
        <sz val="11"/>
        <rFont val="Arial"/>
        <family val="2"/>
      </rPr>
      <t xml:space="preserve">Ruta 25B02 Bolombolo-Santa Fe de Antioquia.
</t>
    </r>
    <r>
      <rPr>
        <sz val="11"/>
        <rFont val="Arial"/>
        <family val="2"/>
      </rPr>
      <t xml:space="preserve">
- La Vía se encuentra en Operación Normal.
- Limpieza de Cunetas y Calzada PR16+200 al PR17+000 y  PR38+200 al PR47+000. 
- Limpieza de Obras transversales PR14+950, PR15+800, PR33+400, PR38+500, PR43+700, PR61+200 y PR62+500.
- Se realizan labores de rocería PR12+000 al PR15+000.
</t>
    </r>
    <r>
      <rPr>
        <sz val="11"/>
        <color theme="1"/>
        <rFont val="Arial"/>
        <family val="2"/>
      </rPr>
      <t xml:space="preserve">- Construcción Gavión PR64+200, descole Obra transversal..
- Ambulancia y Grúa Disponibles en  Anzá PR44+900.
</t>
    </r>
    <r>
      <rPr>
        <b/>
        <sz val="11"/>
        <color theme="1"/>
        <rFont val="Arial"/>
        <family val="2"/>
      </rPr>
      <t xml:space="preserve">Ruta 6003 Peñalisa-Bolombolo.
</t>
    </r>
    <r>
      <rPr>
        <sz val="11"/>
        <color theme="1"/>
        <rFont val="Arial"/>
        <family val="2"/>
      </rPr>
      <t>- Policía de transito en el PR 44+500. Puesto de control.
- La Vía se encuentra en Operación Normal.</t>
    </r>
  </si>
  <si>
    <t>UF 4 Ruta 6003 - 46+000 Vía en Operación.</t>
  </si>
  <si>
    <t>UF 4 Ruta 25B02 -PR15+800 
Limpieza de O.T margen Izq. y Der.</t>
  </si>
  <si>
    <t>UF 4 Ruta 25B02 - PR62+500 - Limpieza de Obras de drenaje Transversal</t>
  </si>
  <si>
    <t>UF2.2 Ruta 6203 PR5+800 - ASISTENCIA MECÁNICA</t>
  </si>
  <si>
    <t>UF2.2 Ruta 6203  PR86+300 al PR86+400 - Limpieza de cunetas M.IZQ</t>
  </si>
  <si>
    <t>UF2.1 PR19+500 al PR20+000
Limpieza de cuneta margen Izq.</t>
  </si>
  <si>
    <t xml:space="preserve">UF2.1 PR19+000 al PR19+200 Limpieza de vía en zona PR20+050 Limpieza de vía en zona de puentes </t>
  </si>
  <si>
    <t>UF1 PR28+000 al PR29+000 Limpieza de Cunetas.</t>
  </si>
  <si>
    <t>UF1 PR33+500 Control Policía de Carreteras</t>
  </si>
  <si>
    <t>UF3 PR44+630 Ambulancia y Grúa planchón disponibles</t>
  </si>
  <si>
    <t>UF3 PR 45+300 Puesto de control Policía de Carreteras .</t>
  </si>
  <si>
    <t>Acompañamiento a socialización puerta a puerta de los pozos septicos como medida de manejo al plan de compensación ambiental del 1%</t>
  </si>
  <si>
    <t>Acompañamiento a reunión de mesa de movilidad de San Jeronimo, para escuchar necesidades respecto a la movilidad y conexión de las veredas con la nueva calzada.</t>
  </si>
  <si>
    <t>Acompañamiento a comité del Plan estretegico de seguridad vial 2021</t>
  </si>
  <si>
    <t>Acompañamiento a sensibilización sobre el uso de casco y nueva reglamentación a los niños del semillero de transito del municipio.</t>
  </si>
  <si>
    <t>Otras actividades</t>
  </si>
  <si>
    <t>Reunión previa a la visita guiada de seguimiento y evaluación a la licencia ambiental 0606 UF 1 y 3, por parte de la ANLA.</t>
  </si>
  <si>
    <t>Lugar: Vereda Piedras Negras, acompañamiento a socialización pozos septicos  como medidas del plan de manejo de las compensaciones ambientales del 1%</t>
  </si>
  <si>
    <t>Lugar: San Jeronimo, mesa de movilidad con las diferentes veredas para priorizar necesidades de movilidad y conectividad comunitaria con la calzada nueva</t>
  </si>
  <si>
    <t>Lugar: CCO Santa fe de Antioquia, acompañamiento a comité del PESV demas participantes conectados virtualmente.</t>
  </si>
  <si>
    <t>Lugar: Sopetrán, sensibilización sobre uso del casco y reglamentación actual, a los niños del semillero de transito.</t>
  </si>
  <si>
    <t>Lugar: Virtual, Reunión previa a la visita guiada de seguimiento y evaluación a la licencia ambiental 0606 UF 1 y 3, por parte de la ANLA.</t>
  </si>
  <si>
    <t>Lugar: Virtual, Reunión de apertura a la visita guiada de evaluación y seguimiento por parte de la ANLA  a la licencia ambiental 0606.</t>
  </si>
  <si>
    <r>
      <t xml:space="preserve">1. ÁREA AMBIENTAL:
CONCLUSIONES:
</t>
    </r>
    <r>
      <rPr>
        <sz val="11"/>
        <color theme="1"/>
        <rFont val="Arial"/>
        <family val="2"/>
      </rPr>
      <t>Con Resolución ANLA 0177 de enero de 2021 se aprueba Modificación para la construcción del enlace San Jerónimo, estación de pesaje y área de servició en la UF2.1
Con Resolución ANLA 0187 de enero de 2021 se aprobó prorroga de la resolución 4266 y se aprobó plan de compensación de la resolución 111.</t>
    </r>
    <r>
      <rPr>
        <b/>
        <sz val="11"/>
        <color theme="1"/>
        <rFont val="Arial"/>
        <family val="2"/>
      </rPr>
      <t xml:space="preserve">
 RECOMENDACIONES:
</t>
    </r>
    <r>
      <rPr>
        <sz val="11"/>
        <color theme="1"/>
        <rFont val="Arial"/>
        <family val="2"/>
      </rPr>
      <t>A la ANI apoyar la gestión ante ANLA para vanzar en la aprobación de los plande de rehabilitacion ecológica y ante al MADS para que finalice el traslado de los expedientes de veda nacional, ante las autoridades competentes.
A la ANI apoyar la Gestión ante el Municipio de Medellín para la viabilizarían de adquisición y posterior entrega del predio el Boquerón.</t>
    </r>
    <r>
      <rPr>
        <b/>
        <sz val="11"/>
        <color theme="1"/>
        <rFont val="Arial"/>
        <family val="2"/>
      </rPr>
      <t xml:space="preserve">
</t>
    </r>
    <r>
      <rPr>
        <sz val="11"/>
        <color theme="1"/>
        <rFont val="Arial"/>
        <family val="2"/>
      </rPr>
      <t xml:space="preserve">  
</t>
    </r>
    <r>
      <rPr>
        <b/>
        <sz val="11"/>
        <color theme="1"/>
        <rFont val="Arial"/>
        <family val="2"/>
      </rPr>
      <t xml:space="preserve">2. ÁREA PUENTES:
</t>
    </r>
    <r>
      <rPr>
        <sz val="11"/>
        <color theme="1"/>
        <rFont val="Arial"/>
        <family val="2"/>
      </rPr>
      <t xml:space="preserve">Las actividasdes resaltadas en rojo, son las que se realizaron esta semana en los puentes que están activos.
</t>
    </r>
    <r>
      <rPr>
        <b/>
        <sz val="11"/>
        <color theme="1"/>
        <rFont val="Arial"/>
        <family val="2"/>
      </rPr>
      <t>3. ÁREA SOCIAL:</t>
    </r>
    <r>
      <rPr>
        <sz val="11"/>
        <color theme="1"/>
        <rFont val="Arial"/>
        <family val="2"/>
      </rPr>
      <t xml:space="preserve">
Los dias 03,04,05 de febrero 2021,  se llevará a cabo, visita de seguimiento por parte de la ANLA a la licencia ambiental del proyecto Resolución 0606, atendiendo las necesidades y compromisos de la comunidad del corregimiento San Sebastián de Palmitas, compromiso adquirido en la pasada audiencia pública realizada el 11 de diciembre de 2020.</t>
    </r>
  </si>
  <si>
    <t>C303700071-8477-0083</t>
  </si>
  <si>
    <t>Giro 11 Semestral</t>
  </si>
  <si>
    <t>ENTREGA DE ANALISIS DE PRECIOS UNITARIOS SOBRE REDES HUMEDAS</t>
  </si>
  <si>
    <t>D-02-01-20210125-000202</t>
  </si>
  <si>
    <t>RESPUESTA A COMUNICACIÓN EPS4G-1370-20 REFERENTE AL TRASLADO DE LA RED DE LA ZONA CONTIGENCIA SOBRE EL TRAMO K30+500 AL K31+700</t>
  </si>
  <si>
    <t>D-02-01-20210129-000255</t>
  </si>
  <si>
    <t>ENTREGA DE PLAN DE MENEJO TRANSITO PMT ESPECIFICO PARA CAMBIO DE CALZADA ENTRE EL PK8+800 DE LA UF1</t>
  </si>
  <si>
    <t>D-02-01-20210201000263</t>
  </si>
  <si>
    <t>ENTREGA DE PLAN DE MENEJO TRANSITO PMT ESPECIFICO PARA CAMBIO DE CALZADA ENTRE EL PK12+900 y 13+600 DE LA UF1</t>
  </si>
  <si>
    <t>D-02-01-20210201000264</t>
  </si>
  <si>
    <t>ENTREGA DE DISEÑO ESTRUCTURAL DEL PORTICO DE PROTECCION PARA EL BOX DE LA QUEBRADA LA CULEBRA UF3</t>
  </si>
  <si>
    <t>D-02-01-20210201000288</t>
  </si>
  <si>
    <t>RESPUESTA A COMUNICACIÓN EPS4G0108-21 REFERENTE A LA ENTREGA DEL DISEÑO DE LA AMPLIACION DEL PUENTE 025 - EL SABLE UBICADO EN EL PK19+420 DE LA UF2,1</t>
  </si>
  <si>
    <t>D-02-01-20210202000290</t>
  </si>
  <si>
    <t>D-02-01-20210202000302</t>
  </si>
  <si>
    <t>RESPUESTA A COMUNICACIÓN EPS4G-0001-21 REFERENTE A LA ENTREGA DE RFIS 1043 Y 1045 DE AJUSTES EN PUENTES DE LA UNIDAD FUNCIONAL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</si>
</sst>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quot;$&quot;#,##0.00_);[Red]\(&quot;$&quot;#,##0.00\)"/>
    <numFmt numFmtId="176" formatCode="[$-C0A]mmmm\-yy;@"/>
    <numFmt numFmtId="177" formatCode="&quot;$&quot;\ #,##0.00"/>
    <numFmt numFmtId="178" formatCode="d\-mmm\-yyyy"/>
  </numFmts>
  <fonts count="67"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sz val="9"/>
      <name val="Arial"/>
      <family val="2"/>
    </font>
    <font>
      <sz val="8"/>
      <name val="Arial"/>
      <family val="2"/>
    </font>
    <font>
      <b/>
      <sz val="14"/>
      <name val="Calibri"/>
      <family val="2"/>
      <scheme val="minor"/>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sz val="12"/>
      <name val="Arial"/>
      <family val="2"/>
    </font>
    <font>
      <sz val="11"/>
      <name val="Arial Narrow"/>
      <family val="2"/>
    </font>
    <font>
      <b/>
      <sz val="10"/>
      <color rgb="FF000000"/>
      <name val="Arial"/>
      <family val="2"/>
    </font>
    <font>
      <b/>
      <sz val="9"/>
      <color theme="1"/>
      <name val="Calibri"/>
      <family val="2"/>
      <scheme val="minor"/>
    </font>
    <font>
      <b/>
      <sz val="20"/>
      <color theme="1"/>
      <name val="Calibri"/>
      <family val="2"/>
      <scheme val="minor"/>
    </font>
    <font>
      <sz val="10"/>
      <color theme="0"/>
      <name val="Calibri"/>
      <family val="2"/>
      <scheme val="minor"/>
    </font>
    <font>
      <b/>
      <sz val="10"/>
      <name val="Arial Narrow"/>
      <family val="2"/>
    </font>
    <font>
      <u/>
      <sz val="11"/>
      <color theme="1"/>
      <name val="Arial"/>
      <family val="2"/>
    </font>
    <font>
      <u/>
      <sz val="11"/>
      <color rgb="FFFF0000"/>
      <name val="Arial"/>
      <family val="2"/>
    </font>
    <font>
      <b/>
      <i/>
      <sz val="11"/>
      <color theme="1"/>
      <name val="Arial"/>
      <family val="2"/>
    </font>
    <font>
      <b/>
      <u/>
      <sz val="11"/>
      <color theme="1"/>
      <name val="Arial"/>
      <family val="2"/>
    </font>
    <font>
      <sz val="11"/>
      <color rgb="FF00B0F0"/>
      <name val="Arial"/>
      <family val="2"/>
    </font>
    <font>
      <b/>
      <sz val="10"/>
      <name val="Calibri"/>
      <family val="2"/>
      <scheme val="minor"/>
    </font>
    <font>
      <b/>
      <sz val="9"/>
      <color indexed="81"/>
      <name val="Tahoma"/>
      <family val="2"/>
    </font>
    <font>
      <sz val="9"/>
      <color indexed="81"/>
      <name val="Tahoma"/>
      <family val="2"/>
    </font>
    <font>
      <sz val="72"/>
      <color theme="4"/>
      <name val="Calibri"/>
      <family val="2"/>
    </font>
    <font>
      <b/>
      <sz val="8"/>
      <color theme="1"/>
      <name val="Calibri"/>
      <family val="2"/>
      <scheme val="minor"/>
    </font>
    <font>
      <b/>
      <sz val="22"/>
      <color theme="1"/>
      <name val="Calibri"/>
      <family val="2"/>
      <scheme val="minor"/>
    </font>
    <font>
      <b/>
      <vertAlign val="subscript"/>
      <sz val="16"/>
      <color theme="4"/>
      <name val="Calibri"/>
      <family val="2"/>
      <scheme val="minor"/>
    </font>
    <font>
      <b/>
      <sz val="11"/>
      <color theme="1"/>
      <name val="Calibri"/>
      <family val="2"/>
    </font>
    <font>
      <b/>
      <sz val="14"/>
      <color theme="1"/>
      <name val="Calibri"/>
      <family val="2"/>
      <scheme val="minor"/>
    </font>
    <font>
      <b/>
      <vertAlign val="subscript"/>
      <sz val="16"/>
      <color theme="1"/>
      <name val="Calibri"/>
      <family val="2"/>
      <scheme val="minor"/>
    </font>
    <font>
      <sz val="26"/>
      <color theme="1"/>
      <name val="Calibri"/>
      <family val="2"/>
      <scheme val="minor"/>
    </font>
    <font>
      <b/>
      <sz val="8"/>
      <color rgb="FF000000"/>
      <name val="Arial"/>
      <family val="2"/>
    </font>
    <font>
      <b/>
      <sz val="8"/>
      <color theme="1"/>
      <name val="Arial"/>
      <family val="2"/>
    </font>
    <font>
      <b/>
      <sz val="9"/>
      <name val="Calibri"/>
      <family val="2"/>
      <scheme val="minor"/>
    </font>
  </fonts>
  <fills count="25">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
      <patternFill patternType="solid">
        <fgColor rgb="FFFFFF00"/>
        <bgColor rgb="FF000000"/>
      </patternFill>
    </fill>
  </fills>
  <borders count="6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xf numFmtId="9" fontId="1" fillId="0" borderId="0" applyFont="0" applyFill="0" applyBorder="0" applyAlignment="0" applyProtection="0"/>
    <xf numFmtId="0" fontId="10" fillId="0" borderId="0"/>
    <xf numFmtId="0" fontId="1" fillId="0" borderId="0"/>
    <xf numFmtId="164" fontId="1" fillId="0" borderId="0" applyFont="0" applyFill="0" applyBorder="0" applyAlignment="0" applyProtection="0"/>
    <xf numFmtId="165" fontId="10" fillId="0" borderId="0" applyFont="0" applyFill="0" applyBorder="0" applyAlignment="0" applyProtection="0"/>
    <xf numFmtId="0" fontId="15"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31"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1110">
    <xf numFmtId="0" fontId="0" fillId="0" borderId="0" xfId="0"/>
    <xf numFmtId="0" fontId="3" fillId="0" borderId="0" xfId="0" applyFont="1" applyAlignment="1">
      <alignment wrapText="1"/>
    </xf>
    <xf numFmtId="0" fontId="9" fillId="0" borderId="0" xfId="0" applyFont="1" applyAlignment="1">
      <alignment wrapText="1"/>
    </xf>
    <xf numFmtId="0" fontId="4" fillId="0" borderId="0" xfId="0" applyFont="1" applyAlignment="1">
      <alignment wrapText="1"/>
    </xf>
    <xf numFmtId="0" fontId="4" fillId="0" borderId="1" xfId="0" applyFont="1" applyBorder="1" applyAlignment="1">
      <alignment wrapText="1"/>
    </xf>
    <xf numFmtId="2" fontId="4" fillId="0" borderId="1" xfId="0" applyNumberFormat="1" applyFont="1" applyBorder="1" applyAlignment="1">
      <alignment horizontal="center" wrapText="1"/>
    </xf>
    <xf numFmtId="0" fontId="4" fillId="0" borderId="0" xfId="0" applyFont="1"/>
    <xf numFmtId="0" fontId="4" fillId="0" borderId="0" xfId="0" applyFont="1" applyAlignment="1">
      <alignment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1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0" fontId="4" fillId="0" borderId="1" xfId="1" applyNumberFormat="1" applyFont="1" applyBorder="1" applyAlignment="1">
      <alignment horizontal="center" vertical="center" wrapText="1"/>
    </xf>
    <xf numFmtId="0" fontId="4" fillId="0" borderId="1" xfId="0" applyFont="1" applyBorder="1"/>
    <xf numFmtId="10" fontId="4" fillId="0" borderId="1" xfId="1" applyNumberFormat="1" applyFont="1" applyBorder="1"/>
    <xf numFmtId="2" fontId="4" fillId="0" borderId="1" xfId="0" applyNumberFormat="1" applyFont="1" applyBorder="1" applyAlignment="1">
      <alignment horizontal="center"/>
    </xf>
    <xf numFmtId="1" fontId="6" fillId="0" borderId="1" xfId="1" applyNumberFormat="1" applyFont="1" applyBorder="1" applyAlignment="1">
      <alignment horizontal="center" vertical="center" wrapText="1"/>
    </xf>
    <xf numFmtId="0" fontId="6" fillId="0" borderId="0" xfId="2" applyFont="1" applyAlignment="1">
      <alignment horizontal="center" vertical="center"/>
    </xf>
    <xf numFmtId="2" fontId="6" fillId="0" borderId="1" xfId="1" applyNumberFormat="1" applyFont="1" applyBorder="1" applyAlignment="1">
      <alignment horizontal="center" vertical="center" wrapText="1"/>
    </xf>
    <xf numFmtId="167" fontId="6" fillId="0" borderId="1" xfId="1"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9" fillId="0" borderId="0" xfId="0" applyFont="1"/>
    <xf numFmtId="14" fontId="4" fillId="0" borderId="0" xfId="0" applyNumberFormat="1" applyFont="1" applyAlignment="1">
      <alignment wrapText="1"/>
    </xf>
    <xf numFmtId="10" fontId="14" fillId="0" borderId="1" xfId="1" applyNumberFormat="1" applyFont="1" applyBorder="1" applyAlignment="1">
      <alignment horizontal="center" vertical="center" wrapText="1"/>
    </xf>
    <xf numFmtId="2" fontId="3" fillId="0" borderId="0" xfId="0" applyNumberFormat="1" applyFont="1" applyAlignment="1">
      <alignment horizontal="center" wrapText="1"/>
    </xf>
    <xf numFmtId="0" fontId="3" fillId="0" borderId="0" xfId="0" applyFont="1" applyAlignment="1">
      <alignment vertical="center" wrapText="1"/>
    </xf>
    <xf numFmtId="10" fontId="4" fillId="0" borderId="1" xfId="1" applyNumberFormat="1" applyFont="1" applyBorder="1" applyAlignment="1">
      <alignment horizontal="center" vertical="center"/>
    </xf>
    <xf numFmtId="169" fontId="6" fillId="0" borderId="1" xfId="5" applyNumberFormat="1" applyFont="1" applyBorder="1" applyAlignment="1">
      <alignment horizontal="center"/>
    </xf>
    <xf numFmtId="38" fontId="6" fillId="15" borderId="1" xfId="2" applyNumberFormat="1" applyFont="1" applyFill="1" applyBorder="1" applyAlignment="1">
      <alignment horizontal="center" vertical="center" wrapText="1"/>
    </xf>
    <xf numFmtId="169" fontId="6" fillId="15" borderId="1" xfId="5" applyNumberFormat="1" applyFont="1" applyFill="1" applyBorder="1" applyAlignment="1">
      <alignment horizontal="center"/>
    </xf>
    <xf numFmtId="49" fontId="6" fillId="0" borderId="1" xfId="5" applyNumberFormat="1" applyFont="1" applyBorder="1" applyAlignment="1">
      <alignment horizontal="center" vertical="center" wrapText="1"/>
    </xf>
    <xf numFmtId="49" fontId="6" fillId="0" borderId="1" xfId="5" applyNumberFormat="1" applyFont="1" applyBorder="1" applyAlignment="1">
      <alignment horizontal="center"/>
    </xf>
    <xf numFmtId="0" fontId="18" fillId="0" borderId="0" xfId="0" applyFont="1" applyAlignment="1">
      <alignment horizontal="left"/>
    </xf>
    <xf numFmtId="0" fontId="18" fillId="0" borderId="0" xfId="0" applyFont="1"/>
    <xf numFmtId="1" fontId="18" fillId="17" borderId="18" xfId="0" applyNumberFormat="1" applyFont="1" applyFill="1" applyBorder="1" applyAlignment="1">
      <alignment vertical="center"/>
    </xf>
    <xf numFmtId="1" fontId="18" fillId="0" borderId="1" xfId="0" applyNumberFormat="1" applyFont="1" applyBorder="1" applyAlignment="1">
      <alignment vertical="center"/>
    </xf>
    <xf numFmtId="1" fontId="18" fillId="0" borderId="27" xfId="0" applyNumberFormat="1" applyFont="1" applyBorder="1" applyAlignment="1">
      <alignment vertical="center"/>
    </xf>
    <xf numFmtId="1" fontId="18" fillId="0" borderId="11" xfId="0" applyNumberFormat="1" applyFont="1" applyBorder="1" applyAlignment="1">
      <alignment vertical="center"/>
    </xf>
    <xf numFmtId="170" fontId="17" fillId="16" borderId="1" xfId="11" applyNumberFormat="1" applyFont="1" applyFill="1" applyBorder="1" applyAlignment="1">
      <alignment horizontal="right" wrapText="1"/>
    </xf>
    <xf numFmtId="0" fontId="7" fillId="0" borderId="9" xfId="0" applyFont="1" applyBorder="1" applyAlignment="1">
      <alignment vertical="center" wrapText="1"/>
    </xf>
    <xf numFmtId="0" fontId="7" fillId="0" borderId="10" xfId="0" applyFont="1" applyBorder="1" applyAlignment="1">
      <alignment vertical="center" wrapText="1"/>
    </xf>
    <xf numFmtId="14" fontId="6" fillId="0" borderId="5" xfId="0" applyNumberFormat="1" applyFont="1" applyBorder="1" applyAlignment="1">
      <alignment vertical="center" wrapText="1"/>
    </xf>
    <xf numFmtId="14" fontId="6" fillId="0" borderId="6" xfId="0" applyNumberFormat="1" applyFont="1" applyBorder="1" applyAlignment="1">
      <alignment vertical="center" wrapText="1"/>
    </xf>
    <xf numFmtId="14" fontId="6" fillId="0" borderId="7" xfId="0" applyNumberFormat="1" applyFont="1" applyBorder="1" applyAlignment="1">
      <alignment vertical="center" wrapText="1"/>
    </xf>
    <xf numFmtId="0" fontId="7" fillId="0" borderId="8" xfId="0" applyFont="1" applyBorder="1" applyAlignment="1">
      <alignment vertical="center" wrapText="1"/>
    </xf>
    <xf numFmtId="0" fontId="6" fillId="6" borderId="0" xfId="0" applyFont="1" applyFill="1" applyAlignment="1">
      <alignment vertical="center" wrapText="1"/>
    </xf>
    <xf numFmtId="0" fontId="6" fillId="0" borderId="6" xfId="0" quotePrefix="1" applyFont="1" applyBorder="1" applyAlignment="1">
      <alignment horizontal="left" vertical="center" wrapText="1"/>
    </xf>
    <xf numFmtId="0" fontId="6" fillId="0" borderId="0" xfId="0" quotePrefix="1" applyFont="1" applyAlignment="1">
      <alignment horizontal="left" vertical="center" wrapText="1"/>
    </xf>
    <xf numFmtId="49" fontId="7" fillId="0" borderId="3" xfId="0" applyNumberFormat="1" applyFont="1" applyBorder="1" applyAlignment="1">
      <alignment horizontal="left" vertical="center" wrapText="1"/>
    </xf>
    <xf numFmtId="169" fontId="6" fillId="0" borderId="1" xfId="5" applyNumberFormat="1" applyFont="1" applyBorder="1" applyAlignment="1">
      <alignment vertical="center" wrapText="1"/>
    </xf>
    <xf numFmtId="0" fontId="6" fillId="6" borderId="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3" fillId="0" borderId="0" xfId="0" applyFont="1" applyAlignment="1">
      <alignment vertical="top" wrapText="1"/>
    </xf>
    <xf numFmtId="0" fontId="3" fillId="0" borderId="1" xfId="0" applyFont="1" applyBorder="1" applyAlignment="1">
      <alignment wrapText="1"/>
    </xf>
    <xf numFmtId="38" fontId="6"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wrapText="1"/>
    </xf>
    <xf numFmtId="0" fontId="19" fillId="0" borderId="0" xfId="0" applyFont="1"/>
    <xf numFmtId="38" fontId="6" fillId="0" borderId="1" xfId="2" applyNumberFormat="1" applyFont="1" applyBorder="1" applyAlignment="1">
      <alignment horizontal="center" wrapText="1"/>
    </xf>
    <xf numFmtId="0" fontId="6" fillId="0" borderId="1" xfId="0"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15" fontId="6" fillId="0" borderId="1" xfId="0"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4" borderId="1" xfId="0" applyFont="1" applyFill="1" applyBorder="1" applyAlignment="1">
      <alignment horizontal="center" vertical="center" wrapText="1"/>
    </xf>
    <xf numFmtId="49" fontId="8" fillId="0" borderId="3" xfId="0" applyNumberFormat="1" applyFont="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4" fillId="0" borderId="1" xfId="0" applyFont="1" applyBorder="1" applyAlignment="1">
      <alignment horizontal="center" wrapText="1"/>
    </xf>
    <xf numFmtId="0" fontId="6" fillId="6" borderId="1" xfId="0" applyFont="1" applyFill="1" applyBorder="1" applyAlignment="1">
      <alignment horizontal="center" vertical="center" wrapText="1"/>
    </xf>
    <xf numFmtId="0" fontId="0" fillId="0" borderId="0" xfId="0"/>
    <xf numFmtId="0" fontId="4" fillId="0" borderId="0" xfId="0" applyFont="1" applyAlignment="1">
      <alignment horizontal="left" vertical="center" wrapText="1"/>
    </xf>
    <xf numFmtId="171" fontId="17" fillId="16" borderId="1" xfId="0" applyNumberFormat="1" applyFont="1" applyFill="1" applyBorder="1" applyAlignment="1">
      <alignment horizontal="right" wrapText="1"/>
    </xf>
    <xf numFmtId="49" fontId="6" fillId="0" borderId="1" xfId="5" applyNumberFormat="1" applyFont="1" applyBorder="1" applyAlignment="1">
      <alignment horizontal="right" wrapText="1"/>
    </xf>
    <xf numFmtId="49" fontId="6" fillId="0" borderId="1" xfId="5" applyNumberFormat="1" applyFont="1" applyBorder="1" applyAlignment="1">
      <alignment horizontal="right"/>
    </xf>
    <xf numFmtId="170" fontId="17" fillId="0" borderId="1" xfId="11" applyNumberFormat="1" applyFont="1" applyBorder="1" applyAlignment="1">
      <alignment horizontal="right" wrapText="1"/>
    </xf>
    <xf numFmtId="170" fontId="17" fillId="16" borderId="1" xfId="11" applyNumberFormat="1" applyFont="1" applyFill="1" applyBorder="1" applyAlignment="1">
      <alignment horizontal="right" vertical="center" wrapText="1"/>
    </xf>
    <xf numFmtId="49" fontId="6" fillId="0" borderId="1" xfId="5" applyNumberFormat="1" applyFont="1" applyBorder="1" applyAlignment="1">
      <alignment horizontal="right" vertical="center" wrapText="1"/>
    </xf>
    <xf numFmtId="0" fontId="0" fillId="0" borderId="0" xfId="0" applyAlignment="1">
      <alignment wrapText="1"/>
    </xf>
    <xf numFmtId="17" fontId="21" fillId="0" borderId="11" xfId="12" applyNumberFormat="1" applyFont="1" applyBorder="1" applyAlignment="1">
      <alignment horizontal="center" vertical="center"/>
    </xf>
    <xf numFmtId="0" fontId="0" fillId="0" borderId="0" xfId="0"/>
    <xf numFmtId="38" fontId="7" fillId="3" borderId="11" xfId="0" applyNumberFormat="1" applyFont="1" applyFill="1" applyBorder="1" applyAlignment="1">
      <alignment horizontal="center" vertical="center" wrapText="1"/>
    </xf>
    <xf numFmtId="1" fontId="11" fillId="0" borderId="1" xfId="0" applyNumberFormat="1" applyFont="1" applyBorder="1" applyAlignment="1">
      <alignment vertical="center"/>
    </xf>
    <xf numFmtId="174" fontId="10" fillId="0" borderId="1" xfId="0" applyNumberFormat="1" applyFont="1" applyBorder="1" applyAlignment="1">
      <alignment vertical="center"/>
    </xf>
    <xf numFmtId="170" fontId="17" fillId="0" borderId="1" xfId="11" applyNumberFormat="1" applyFont="1" applyFill="1" applyBorder="1" applyAlignment="1">
      <alignment horizontal="right" vertical="center" wrapText="1"/>
    </xf>
    <xf numFmtId="49" fontId="6" fillId="0" borderId="1" xfId="5" applyNumberFormat="1" applyFont="1" applyFill="1" applyBorder="1" applyAlignment="1">
      <alignment horizontal="right" vertical="center"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2" fontId="5" fillId="0" borderId="1" xfId="1" applyNumberFormat="1" applyFont="1" applyBorder="1" applyAlignment="1">
      <alignment horizontal="center" vertical="center"/>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9" fontId="6" fillId="0" borderId="1" xfId="1" applyNumberFormat="1" applyFont="1" applyBorder="1" applyAlignment="1">
      <alignment horizontal="center" vertical="center" wrapText="1"/>
    </xf>
    <xf numFmtId="9" fontId="6" fillId="0" borderId="1" xfId="1" applyNumberFormat="1" applyFont="1" applyBorder="1" applyAlignment="1">
      <alignment horizontal="center" vertical="center"/>
    </xf>
    <xf numFmtId="14" fontId="28" fillId="0" borderId="1" xfId="12" applyNumberFormat="1" applyFont="1" applyBorder="1" applyAlignment="1">
      <alignment horizontal="center" vertical="center"/>
    </xf>
    <xf numFmtId="0" fontId="12" fillId="12" borderId="13" xfId="0" applyFont="1" applyFill="1" applyBorder="1" applyAlignment="1">
      <alignment horizontal="center" vertical="center" textRotation="90" wrapText="1"/>
    </xf>
    <xf numFmtId="0" fontId="38" fillId="0" borderId="26" xfId="15" applyFont="1" applyBorder="1" applyAlignment="1">
      <alignment horizontal="center" vertical="center"/>
    </xf>
    <xf numFmtId="17" fontId="36" fillId="0" borderId="1" xfId="15" applyNumberFormat="1" applyFont="1" applyBorder="1" applyAlignment="1">
      <alignment horizontal="center"/>
    </xf>
    <xf numFmtId="0" fontId="38" fillId="0" borderId="26" xfId="15" applyFont="1" applyBorder="1" applyAlignment="1">
      <alignment horizontal="center"/>
    </xf>
    <xf numFmtId="0" fontId="39" fillId="0" borderId="21" xfId="15" applyFont="1" applyBorder="1"/>
    <xf numFmtId="0" fontId="39" fillId="0" borderId="0" xfId="15" applyFont="1" applyAlignment="1">
      <alignment vertical="center"/>
    </xf>
    <xf numFmtId="9" fontId="40" fillId="17" borderId="1" xfId="16" applyFont="1" applyFill="1" applyBorder="1" applyAlignment="1">
      <alignment horizontal="center" vertical="center" wrapText="1"/>
    </xf>
    <xf numFmtId="1" fontId="11" fillId="17" borderId="18" xfId="0" applyNumberFormat="1" applyFont="1" applyFill="1" applyBorder="1" applyAlignment="1">
      <alignment vertical="center"/>
    </xf>
    <xf numFmtId="9" fontId="40" fillId="0" borderId="1" xfId="16" applyFont="1" applyBorder="1" applyAlignment="1">
      <alignment horizontal="center" vertical="center" wrapText="1"/>
    </xf>
    <xf numFmtId="9" fontId="40" fillId="0" borderId="1" xfId="16" applyFont="1" applyBorder="1" applyAlignment="1">
      <alignment horizontal="center"/>
    </xf>
    <xf numFmtId="1" fontId="11" fillId="17" borderId="12" xfId="0" applyNumberFormat="1" applyFont="1" applyFill="1" applyBorder="1" applyAlignment="1">
      <alignment vertical="center"/>
    </xf>
    <xf numFmtId="9" fontId="40" fillId="0" borderId="27" xfId="16" applyFont="1" applyBorder="1" applyAlignment="1">
      <alignment horizontal="center"/>
    </xf>
    <xf numFmtId="0" fontId="25" fillId="0" borderId="0" xfId="0" applyFont="1" applyAlignment="1">
      <alignment horizontal="left" vertical="top" wrapText="1"/>
    </xf>
    <xf numFmtId="0" fontId="1" fillId="7" borderId="0" xfId="12" applyFill="1"/>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38" fontId="7" fillId="0" borderId="1" xfId="2" applyNumberFormat="1" applyFont="1" applyBorder="1" applyAlignment="1">
      <alignment horizontal="right" vertical="center"/>
    </xf>
    <xf numFmtId="171" fontId="17" fillId="16" borderId="1" xfId="0" applyNumberFormat="1" applyFont="1" applyFill="1" applyBorder="1" applyAlignment="1">
      <alignment horizontal="right" vertical="center" wrapText="1"/>
    </xf>
    <xf numFmtId="169" fontId="1" fillId="0" borderId="1" xfId="0" applyNumberFormat="1" applyFont="1" applyBorder="1" applyAlignment="1">
      <alignment wrapText="1"/>
    </xf>
    <xf numFmtId="0" fontId="19" fillId="0" borderId="0" xfId="0" applyFont="1" applyAlignment="1">
      <alignment wrapText="1"/>
    </xf>
    <xf numFmtId="169" fontId="2" fillId="0" borderId="1" xfId="0" applyNumberFormat="1" applyFont="1" applyBorder="1" applyAlignment="1">
      <alignment wrapText="1"/>
    </xf>
    <xf numFmtId="170" fontId="12" fillId="0" borderId="1" xfId="11" applyNumberFormat="1" applyFont="1" applyBorder="1" applyAlignment="1">
      <alignment horizontal="right" wrapText="1"/>
    </xf>
    <xf numFmtId="38" fontId="16" fillId="0" borderId="1" xfId="2" applyNumberFormat="1" applyFont="1" applyBorder="1" applyAlignment="1">
      <alignment horizontal="center" wrapText="1"/>
    </xf>
    <xf numFmtId="171" fontId="43" fillId="16" borderId="1" xfId="0" applyNumberFormat="1" applyFont="1" applyFill="1" applyBorder="1" applyAlignment="1">
      <alignment horizontal="right" wrapText="1"/>
    </xf>
    <xf numFmtId="49" fontId="16" fillId="0" borderId="1" xfId="5" applyNumberFormat="1" applyFont="1" applyBorder="1" applyAlignment="1">
      <alignment horizontal="right"/>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14" fontId="30" fillId="0" borderId="11" xfId="7" applyNumberFormat="1" applyFont="1" applyBorder="1" applyAlignment="1">
      <alignment horizontal="center" vertical="center"/>
    </xf>
    <xf numFmtId="0" fontId="38" fillId="0" borderId="26" xfId="15" applyFont="1" applyBorder="1" applyAlignment="1">
      <alignment horizontal="center" wrapText="1"/>
    </xf>
    <xf numFmtId="0" fontId="38" fillId="0" borderId="26" xfId="15" applyFont="1" applyBorder="1" applyAlignment="1">
      <alignment horizontal="center" vertical="center" wrapText="1"/>
    </xf>
    <xf numFmtId="0" fontId="0" fillId="0" borderId="0" xfId="0"/>
    <xf numFmtId="0" fontId="1" fillId="0" borderId="0" xfId="12"/>
    <xf numFmtId="0" fontId="21" fillId="0" borderId="4" xfId="12" applyFont="1" applyBorder="1" applyAlignment="1">
      <alignment horizontal="center" vertical="center"/>
    </xf>
    <xf numFmtId="17" fontId="21" fillId="0" borderId="7" xfId="12" applyNumberFormat="1" applyFont="1" applyBorder="1" applyAlignment="1">
      <alignment horizontal="center" vertical="center"/>
    </xf>
    <xf numFmtId="0" fontId="21" fillId="0" borderId="11" xfId="12" applyFont="1" applyBorder="1" applyAlignment="1">
      <alignment horizontal="center" vertical="center"/>
    </xf>
    <xf numFmtId="0" fontId="0" fillId="0" borderId="0" xfId="12" applyFont="1"/>
    <xf numFmtId="0" fontId="12" fillId="12" borderId="13" xfId="0" applyFont="1" applyFill="1" applyBorder="1" applyAlignment="1">
      <alignment horizontal="center" vertical="center" textRotation="90" wrapText="1"/>
    </xf>
    <xf numFmtId="0" fontId="38" fillId="0" borderId="1" xfId="15" applyFont="1" applyBorder="1" applyAlignment="1">
      <alignment horizont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69" fontId="1" fillId="0" borderId="1" xfId="0" applyNumberFormat="1" applyFont="1" applyBorder="1" applyAlignment="1">
      <alignment vertical="center" wrapText="1"/>
    </xf>
    <xf numFmtId="0" fontId="7" fillId="3" borderId="1" xfId="2" applyFont="1" applyFill="1" applyBorder="1" applyAlignment="1">
      <alignment horizontal="center" vertical="center"/>
    </xf>
    <xf numFmtId="38" fontId="7" fillId="3" borderId="1" xfId="2" applyNumberFormat="1" applyFont="1" applyFill="1" applyBorder="1" applyAlignment="1">
      <alignment horizontal="center" vertical="center"/>
    </xf>
    <xf numFmtId="0" fontId="7" fillId="14" borderId="1" xfId="2" applyFont="1" applyFill="1" applyBorder="1" applyAlignment="1">
      <alignment horizontal="center" vertical="center"/>
    </xf>
    <xf numFmtId="38" fontId="7" fillId="3" borderId="1" xfId="2" applyNumberFormat="1" applyFont="1" applyFill="1" applyBorder="1" applyAlignment="1">
      <alignment horizontal="center" vertical="center" wrapText="1"/>
    </xf>
    <xf numFmtId="169" fontId="6" fillId="0" borderId="1" xfId="5" applyNumberFormat="1" applyFont="1" applyBorder="1" applyAlignment="1">
      <alignment horizontal="right" vertical="center" wrapText="1"/>
    </xf>
    <xf numFmtId="0" fontId="6" fillId="0" borderId="1" xfId="2" applyFont="1" applyBorder="1" applyAlignment="1">
      <alignment horizontal="center" wrapText="1"/>
    </xf>
    <xf numFmtId="0" fontId="4" fillId="0" borderId="1" xfId="0" applyFont="1" applyBorder="1" applyAlignment="1">
      <alignment horizontal="center" wrapText="1"/>
    </xf>
    <xf numFmtId="175" fontId="1" fillId="0" borderId="1" xfId="0" applyNumberFormat="1" applyFont="1" applyBorder="1" applyAlignment="1">
      <alignment wrapText="1"/>
    </xf>
    <xf numFmtId="0" fontId="18" fillId="0" borderId="1" xfId="0" applyFont="1" applyBorder="1" applyAlignment="1">
      <alignment wrapText="1"/>
    </xf>
    <xf numFmtId="0" fontId="16" fillId="0" borderId="1" xfId="2" applyFont="1" applyBorder="1" applyAlignment="1">
      <alignment horizontal="center" wrapText="1"/>
    </xf>
    <xf numFmtId="0" fontId="11" fillId="0" borderId="1" xfId="0" applyFont="1" applyBorder="1" applyAlignment="1">
      <alignment horizontal="center" wrapText="1"/>
    </xf>
    <xf numFmtId="175" fontId="19" fillId="0" borderId="1" xfId="0" applyNumberFormat="1" applyFont="1" applyBorder="1" applyAlignment="1">
      <alignment wrapText="1"/>
    </xf>
    <xf numFmtId="0" fontId="11" fillId="0" borderId="1" xfId="0" applyFont="1" applyBorder="1" applyAlignment="1">
      <alignment wrapText="1"/>
    </xf>
    <xf numFmtId="15" fontId="6" fillId="0" borderId="1" xfId="2" applyNumberFormat="1" applyFont="1" applyBorder="1" applyAlignment="1">
      <alignment vertical="center" wrapText="1"/>
    </xf>
    <xf numFmtId="175" fontId="6" fillId="0" borderId="1" xfId="5" applyNumberFormat="1" applyFont="1" applyBorder="1" applyAlignment="1">
      <alignment vertical="center" wrapText="1"/>
    </xf>
    <xf numFmtId="175" fontId="6" fillId="0" borderId="1" xfId="5" applyNumberFormat="1" applyFont="1" applyBorder="1" applyAlignment="1">
      <alignment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69" fontId="1" fillId="0" borderId="1" xfId="0" applyNumberFormat="1" applyFont="1" applyBorder="1" applyAlignment="1">
      <alignment horizontal="center" vertical="center" wrapText="1"/>
    </xf>
    <xf numFmtId="169" fontId="6" fillId="0" borderId="1" xfId="5" applyNumberFormat="1" applyFont="1" applyBorder="1" applyAlignment="1">
      <alignment horizontal="center" vertical="center" wrapText="1"/>
    </xf>
    <xf numFmtId="0" fontId="4" fillId="0" borderId="1" xfId="0" applyFont="1" applyBorder="1" applyAlignment="1">
      <alignment horizontal="right" wrapText="1"/>
    </xf>
    <xf numFmtId="169" fontId="1" fillId="0" borderId="1" xfId="0" applyNumberFormat="1" applyFont="1" applyBorder="1" applyAlignment="1">
      <alignment horizontal="right" wrapText="1"/>
    </xf>
    <xf numFmtId="169" fontId="6" fillId="0" borderId="1" xfId="5" applyNumberFormat="1" applyFont="1" applyBorder="1" applyAlignment="1">
      <alignment horizontal="right" wrapText="1"/>
    </xf>
    <xf numFmtId="169" fontId="4" fillId="0" borderId="1" xfId="0" applyNumberFormat="1" applyFont="1" applyBorder="1" applyAlignment="1">
      <alignment horizontal="right" wrapText="1"/>
    </xf>
    <xf numFmtId="15" fontId="6" fillId="0" borderId="1" xfId="2" applyNumberFormat="1" applyFont="1" applyBorder="1" applyAlignment="1">
      <alignment horizontal="center" vertical="center" wrapText="1"/>
    </xf>
    <xf numFmtId="0" fontId="6" fillId="15" borderId="1" xfId="2" applyFont="1" applyFill="1" applyBorder="1" applyAlignment="1">
      <alignment horizontal="center" vertical="center" wrapText="1"/>
    </xf>
    <xf numFmtId="169" fontId="6" fillId="0" borderId="1" xfId="2" applyNumberFormat="1" applyFont="1" applyBorder="1" applyAlignment="1">
      <alignment horizontal="center" vertical="center" wrapText="1"/>
    </xf>
    <xf numFmtId="164" fontId="6" fillId="0" borderId="1" xfId="11" applyFont="1" applyBorder="1" applyAlignment="1">
      <alignment vertical="center" wrapText="1"/>
    </xf>
    <xf numFmtId="169" fontId="4" fillId="0" borderId="1" xfId="0" applyNumberFormat="1" applyFont="1" applyBorder="1" applyAlignment="1">
      <alignment horizontal="center" vertical="center" wrapText="1"/>
    </xf>
    <xf numFmtId="0" fontId="3" fillId="0" borderId="0" xfId="0" applyFont="1"/>
    <xf numFmtId="0" fontId="3" fillId="0" borderId="0" xfId="0" applyFont="1" applyAlignment="1">
      <alignment horizontal="right" wrapText="1"/>
    </xf>
    <xf numFmtId="178" fontId="3" fillId="0" borderId="0" xfId="0" applyNumberFormat="1" applyFont="1" applyAlignment="1">
      <alignment horizontal="center" wrapText="1"/>
    </xf>
    <xf numFmtId="0" fontId="6" fillId="0" borderId="1" xfId="2" applyFont="1" applyBorder="1" applyAlignment="1">
      <alignment vertical="center" wrapText="1"/>
    </xf>
    <xf numFmtId="169" fontId="6" fillId="0" borderId="1" xfId="5" applyNumberFormat="1" applyFont="1" applyFill="1" applyBorder="1" applyAlignment="1">
      <alignment vertical="center" wrapText="1"/>
    </xf>
    <xf numFmtId="169" fontId="4" fillId="0" borderId="1" xfId="0" applyNumberFormat="1" applyFont="1" applyBorder="1" applyAlignment="1">
      <alignment horizontal="right" vertical="center" wrapText="1"/>
    </xf>
    <xf numFmtId="178" fontId="4" fillId="0" borderId="1" xfId="0" applyNumberFormat="1" applyFont="1" applyBorder="1" applyAlignment="1">
      <alignment horizontal="center" vertical="center" wrapText="1"/>
    </xf>
    <xf numFmtId="15" fontId="4" fillId="0" borderId="1" xfId="0" applyNumberFormat="1" applyFont="1" applyBorder="1" applyAlignment="1">
      <alignment vertical="center" wrapText="1"/>
    </xf>
    <xf numFmtId="0" fontId="46" fillId="0" borderId="0" xfId="0" applyFont="1" applyAlignment="1">
      <alignment wrapText="1"/>
    </xf>
    <xf numFmtId="178" fontId="0" fillId="0" borderId="1" xfId="0" applyNumberForma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wrapText="1"/>
    </xf>
    <xf numFmtId="178" fontId="7" fillId="3" borderId="1" xfId="2" applyNumberFormat="1" applyFont="1" applyFill="1" applyBorder="1" applyAlignment="1">
      <alignment horizontal="center" vertical="center" wrapText="1"/>
    </xf>
    <xf numFmtId="0" fontId="46" fillId="0" borderId="0" xfId="0" applyFont="1" applyAlignment="1">
      <alignment horizontal="center" vertical="center" wrapText="1"/>
    </xf>
    <xf numFmtId="178" fontId="7" fillId="3" borderId="1" xfId="0" applyNumberFormat="1" applyFont="1" applyFill="1" applyBorder="1" applyAlignment="1">
      <alignment horizontal="center" vertical="center" wrapText="1"/>
    </xf>
    <xf numFmtId="0" fontId="3" fillId="0" borderId="1" xfId="0" applyFont="1" applyBorder="1" applyAlignment="1">
      <alignment horizontal="right" wrapText="1"/>
    </xf>
    <xf numFmtId="178" fontId="3" fillId="0" borderId="1" xfId="0" applyNumberFormat="1" applyFont="1" applyBorder="1" applyAlignment="1">
      <alignment horizontal="center" wrapText="1"/>
    </xf>
    <xf numFmtId="0" fontId="3" fillId="0" borderId="1" xfId="0" applyFont="1" applyBorder="1" applyAlignment="1">
      <alignment horizontal="center" wrapText="1"/>
    </xf>
    <xf numFmtId="0" fontId="19" fillId="0" borderId="1" xfId="0" applyFont="1" applyBorder="1" applyAlignment="1">
      <alignment wrapText="1"/>
    </xf>
    <xf numFmtId="0" fontId="16" fillId="0" borderId="1" xfId="2" applyFont="1" applyBorder="1" applyAlignment="1">
      <alignment wrapText="1"/>
    </xf>
    <xf numFmtId="175" fontId="16" fillId="0" borderId="1" xfId="5" applyNumberFormat="1" applyFont="1" applyBorder="1" applyAlignment="1">
      <alignment wrapText="1"/>
    </xf>
    <xf numFmtId="175" fontId="16" fillId="0" borderId="1" xfId="5" applyNumberFormat="1" applyFont="1" applyBorder="1" applyAlignment="1">
      <alignment horizontal="right" wrapText="1"/>
    </xf>
    <xf numFmtId="178" fontId="16" fillId="0" borderId="1" xfId="2" applyNumberFormat="1" applyFont="1" applyBorder="1" applyAlignment="1">
      <alignment horizontal="center" wrapText="1"/>
    </xf>
    <xf numFmtId="0" fontId="6" fillId="0" borderId="1" xfId="2" applyFont="1" applyBorder="1" applyAlignment="1">
      <alignment wrapText="1"/>
    </xf>
    <xf numFmtId="175" fontId="6" fillId="0" borderId="1" xfId="5" applyNumberFormat="1" applyFont="1" applyBorder="1" applyAlignment="1">
      <alignment horizontal="right" wrapText="1"/>
    </xf>
    <xf numFmtId="178" fontId="6" fillId="0" borderId="1" xfId="2" applyNumberFormat="1" applyFont="1" applyBorder="1" applyAlignment="1">
      <alignment horizontal="center" wrapText="1"/>
    </xf>
    <xf numFmtId="175" fontId="6" fillId="0" borderId="1" xfId="5" applyNumberFormat="1" applyFont="1" applyBorder="1" applyAlignment="1">
      <alignment horizontal="right" vertical="center" wrapText="1"/>
    </xf>
    <xf numFmtId="178" fontId="6" fillId="0" borderId="1" xfId="2" applyNumberFormat="1" applyFont="1" applyBorder="1" applyAlignment="1">
      <alignment horizontal="center" vertical="center" wrapText="1"/>
    </xf>
    <xf numFmtId="0" fontId="18" fillId="0" borderId="1" xfId="0" applyFont="1" applyBorder="1" applyAlignment="1">
      <alignment vertical="center" wrapText="1"/>
    </xf>
    <xf numFmtId="175" fontId="1" fillId="0" borderId="1" xfId="0" applyNumberFormat="1" applyFont="1" applyBorder="1" applyAlignment="1">
      <alignment vertical="center" wrapText="1"/>
    </xf>
    <xf numFmtId="0" fontId="6" fillId="0" borderId="1" xfId="2" applyFont="1" applyBorder="1" applyAlignment="1">
      <alignment vertical="justify" wrapText="1"/>
    </xf>
    <xf numFmtId="175" fontId="4" fillId="0" borderId="1" xfId="8" applyNumberFormat="1" applyFont="1" applyBorder="1" applyAlignment="1">
      <alignment horizontal="right"/>
    </xf>
    <xf numFmtId="164" fontId="3" fillId="0" borderId="0" xfId="11" applyFont="1" applyAlignment="1"/>
    <xf numFmtId="176" fontId="6" fillId="0" borderId="1" xfId="5" applyNumberFormat="1" applyFont="1" applyBorder="1" applyAlignment="1">
      <alignment horizontal="right"/>
    </xf>
    <xf numFmtId="0" fontId="4" fillId="0" borderId="1" xfId="0" applyFont="1" applyBorder="1" applyAlignment="1">
      <alignment vertical="center" wrapText="1"/>
    </xf>
    <xf numFmtId="178" fontId="0" fillId="0" borderId="1" xfId="0" applyNumberFormat="1" applyBorder="1" applyAlignment="1">
      <alignment horizontal="center" wrapText="1"/>
    </xf>
    <xf numFmtId="177" fontId="7" fillId="0" borderId="1" xfId="2" applyNumberFormat="1" applyFont="1" applyBorder="1" applyAlignment="1">
      <alignment vertical="center" wrapText="1"/>
    </xf>
    <xf numFmtId="169" fontId="7" fillId="0" borderId="1" xfId="5" applyNumberFormat="1" applyFont="1" applyBorder="1" applyAlignment="1">
      <alignment wrapText="1"/>
    </xf>
    <xf numFmtId="169" fontId="2" fillId="0" borderId="1" xfId="0" applyNumberFormat="1" applyFont="1" applyBorder="1" applyAlignment="1">
      <alignment horizontal="right" wrapText="1"/>
    </xf>
    <xf numFmtId="178" fontId="2" fillId="0" borderId="1" xfId="0" applyNumberFormat="1" applyFont="1" applyBorder="1" applyAlignment="1">
      <alignment horizontal="center" wrapText="1"/>
    </xf>
    <xf numFmtId="0" fontId="5" fillId="0" borderId="1" xfId="0" applyFont="1" applyBorder="1" applyAlignment="1">
      <alignment wrapText="1"/>
    </xf>
    <xf numFmtId="169" fontId="6" fillId="0" borderId="1" xfId="5" applyNumberFormat="1" applyFont="1" applyBorder="1" applyAlignment="1">
      <alignment wrapText="1"/>
    </xf>
    <xf numFmtId="169" fontId="31" fillId="0" borderId="1" xfId="14" applyNumberFormat="1" applyBorder="1" applyAlignment="1">
      <alignment wrapText="1"/>
    </xf>
    <xf numFmtId="0" fontId="7" fillId="0" borderId="1" xfId="2" applyFont="1" applyBorder="1" applyAlignment="1">
      <alignment horizontal="left" vertical="center"/>
    </xf>
    <xf numFmtId="169" fontId="5" fillId="0" borderId="1" xfId="0" applyNumberFormat="1" applyFont="1" applyBorder="1" applyAlignment="1">
      <alignment horizontal="right" wrapText="1"/>
    </xf>
    <xf numFmtId="49" fontId="7" fillId="0" borderId="1" xfId="5" applyNumberFormat="1" applyFont="1" applyBorder="1" applyAlignment="1">
      <alignment horizontal="right" wrapText="1"/>
    </xf>
    <xf numFmtId="177" fontId="3" fillId="0" borderId="1" xfId="0" applyNumberFormat="1" applyFont="1" applyBorder="1" applyAlignment="1">
      <alignment wrapText="1"/>
    </xf>
    <xf numFmtId="4" fontId="0" fillId="0" borderId="12" xfId="0" applyNumberFormat="1" applyBorder="1" applyAlignment="1">
      <alignment vertical="center"/>
    </xf>
    <xf numFmtId="0" fontId="3" fillId="0" borderId="11" xfId="0" applyFont="1" applyBorder="1" applyAlignment="1">
      <alignment vertical="center"/>
    </xf>
    <xf numFmtId="169" fontId="6" fillId="0" borderId="1" xfId="0" applyNumberFormat="1" applyFont="1" applyBorder="1" applyAlignment="1">
      <alignment horizontal="right" wrapText="1"/>
    </xf>
    <xf numFmtId="169" fontId="23" fillId="0" borderId="1" xfId="0" applyNumberFormat="1" applyFont="1" applyBorder="1" applyAlignment="1">
      <alignment horizontal="right" vertical="center" wrapText="1"/>
    </xf>
    <xf numFmtId="171" fontId="6" fillId="16" borderId="1" xfId="0" applyNumberFormat="1" applyFont="1" applyFill="1" applyBorder="1" applyAlignment="1">
      <alignment horizontal="right" wrapText="1"/>
    </xf>
    <xf numFmtId="178" fontId="23" fillId="0" borderId="1" xfId="0" applyNumberFormat="1" applyFont="1" applyBorder="1" applyAlignment="1">
      <alignment horizontal="center" wrapText="1"/>
    </xf>
    <xf numFmtId="0" fontId="23" fillId="0" borderId="1" xfId="0" applyFont="1" applyBorder="1" applyAlignment="1">
      <alignment horizontal="center" vertical="center" wrapText="1"/>
    </xf>
    <xf numFmtId="0" fontId="6" fillId="0" borderId="1" xfId="0" applyFont="1" applyBorder="1" applyAlignment="1">
      <alignment wrapText="1"/>
    </xf>
    <xf numFmtId="169" fontId="0" fillId="0" borderId="1" xfId="0" applyNumberFormat="1" applyBorder="1" applyAlignment="1">
      <alignment wrapText="1"/>
    </xf>
    <xf numFmtId="0" fontId="3" fillId="0" borderId="0" xfId="0" applyFont="1" applyAlignment="1">
      <alignment vertical="center"/>
    </xf>
    <xf numFmtId="0" fontId="3" fillId="0" borderId="1" xfId="0" applyFont="1" applyBorder="1" applyAlignment="1">
      <alignment vertical="center" wrapText="1"/>
    </xf>
    <xf numFmtId="49" fontId="6" fillId="0" borderId="1" xfId="5" applyNumberFormat="1" applyFont="1" applyBorder="1" applyAlignment="1">
      <alignment horizontal="right" vertical="center"/>
    </xf>
    <xf numFmtId="0" fontId="46" fillId="0" borderId="0" xfId="0" applyFont="1" applyAlignment="1">
      <alignment vertical="center" wrapText="1"/>
    </xf>
    <xf numFmtId="169" fontId="4" fillId="0" borderId="1" xfId="0" applyNumberFormat="1" applyFont="1" applyBorder="1" applyAlignment="1">
      <alignment wrapText="1"/>
    </xf>
    <xf numFmtId="178" fontId="4" fillId="0" borderId="1" xfId="0" applyNumberFormat="1" applyFont="1" applyBorder="1" applyAlignment="1">
      <alignment horizontal="center" wrapText="1"/>
    </xf>
    <xf numFmtId="0" fontId="3" fillId="0" borderId="0" xfId="0" applyFont="1" applyAlignment="1">
      <alignment horizontal="center"/>
    </xf>
    <xf numFmtId="0" fontId="46" fillId="0" borderId="0" xfId="0" applyFont="1" applyAlignment="1">
      <alignment horizontal="center" wrapText="1"/>
    </xf>
    <xf numFmtId="169" fontId="4" fillId="0" borderId="1" xfId="0" applyNumberFormat="1" applyFont="1" applyBorder="1" applyAlignment="1">
      <alignment vertical="center" wrapText="1"/>
    </xf>
    <xf numFmtId="178" fontId="1" fillId="0" borderId="1" xfId="0" applyNumberFormat="1" applyFont="1" applyBorder="1" applyAlignment="1">
      <alignment horizontal="center" vertical="center" wrapText="1"/>
    </xf>
    <xf numFmtId="169" fontId="4" fillId="0" borderId="1" xfId="0" applyNumberFormat="1" applyFont="1" applyBorder="1"/>
    <xf numFmtId="177" fontId="3" fillId="0" borderId="0" xfId="0" applyNumberFormat="1" applyFont="1" applyAlignment="1">
      <alignment wrapText="1"/>
    </xf>
    <xf numFmtId="0" fontId="8" fillId="18" borderId="1" xfId="2" applyFont="1" applyFill="1" applyBorder="1" applyAlignment="1">
      <alignment vertical="center" wrapText="1"/>
    </xf>
    <xf numFmtId="8" fontId="6" fillId="0" borderId="1" xfId="2" applyNumberFormat="1" applyFont="1" applyBorder="1" applyAlignment="1">
      <alignment vertical="center" wrapText="1"/>
    </xf>
    <xf numFmtId="164" fontId="6" fillId="0" borderId="1" xfId="11" applyFont="1" applyBorder="1" applyAlignment="1">
      <alignment wrapText="1"/>
    </xf>
    <xf numFmtId="178" fontId="1" fillId="0" borderId="1" xfId="0" applyNumberFormat="1" applyFont="1" applyBorder="1" applyAlignment="1">
      <alignment horizontal="center" wrapText="1"/>
    </xf>
    <xf numFmtId="15" fontId="10" fillId="0" borderId="1" xfId="2" applyNumberFormat="1" applyBorder="1" applyAlignment="1">
      <alignment vertical="center"/>
    </xf>
    <xf numFmtId="169" fontId="1" fillId="0" borderId="1" xfId="0" applyNumberFormat="1" applyFont="1" applyBorder="1" applyAlignment="1">
      <alignment horizontal="right" vertical="center" wrapText="1"/>
    </xf>
    <xf numFmtId="15" fontId="10" fillId="0" borderId="1" xfId="2" applyNumberFormat="1" applyBorder="1"/>
    <xf numFmtId="169" fontId="6" fillId="0" borderId="1" xfId="5" applyNumberFormat="1" applyFont="1" applyFill="1" applyBorder="1" applyAlignment="1">
      <alignment wrapText="1"/>
    </xf>
    <xf numFmtId="178" fontId="7" fillId="14" borderId="1" xfId="2" applyNumberFormat="1" applyFont="1" applyFill="1" applyBorder="1" applyAlignment="1">
      <alignment horizontal="center" vertical="center"/>
    </xf>
    <xf numFmtId="172" fontId="16" fillId="0" borderId="1" xfId="11" applyNumberFormat="1" applyFont="1" applyBorder="1" applyAlignment="1">
      <alignment vertical="center" wrapText="1"/>
    </xf>
    <xf numFmtId="169" fontId="7" fillId="0" borderId="1" xfId="5" applyNumberFormat="1" applyFont="1" applyBorder="1" applyAlignment="1">
      <alignment vertical="center" wrapText="1"/>
    </xf>
    <xf numFmtId="172" fontId="7" fillId="0" borderId="1" xfId="11" applyNumberFormat="1" applyFont="1" applyBorder="1" applyAlignment="1">
      <alignment vertical="center" wrapText="1"/>
    </xf>
    <xf numFmtId="169" fontId="6" fillId="0" borderId="1" xfId="2" applyNumberFormat="1" applyFont="1" applyBorder="1" applyAlignment="1">
      <alignment vertical="center" wrapText="1"/>
    </xf>
    <xf numFmtId="165" fontId="6" fillId="0" borderId="1" xfId="2" applyNumberFormat="1" applyFont="1" applyBorder="1" applyAlignment="1">
      <alignment vertical="center" wrapText="1"/>
    </xf>
    <xf numFmtId="164" fontId="7" fillId="0" borderId="1" xfId="11" applyFont="1" applyBorder="1" applyAlignment="1">
      <alignment vertical="center" wrapText="1"/>
    </xf>
    <xf numFmtId="169" fontId="6" fillId="0" borderId="1" xfId="5" applyNumberFormat="1" applyFont="1" applyBorder="1" applyAlignment="1">
      <alignment horizontal="right"/>
    </xf>
    <xf numFmtId="164" fontId="6" fillId="0" borderId="1" xfId="11" applyFont="1" applyBorder="1" applyAlignment="1">
      <alignment vertical="center"/>
    </xf>
    <xf numFmtId="15" fontId="6" fillId="0" borderId="1" xfId="2" applyNumberFormat="1" applyFont="1" applyBorder="1" applyAlignment="1">
      <alignment vertical="center"/>
    </xf>
    <xf numFmtId="0" fontId="6" fillId="15" borderId="1" xfId="2" applyFont="1" applyFill="1" applyBorder="1" applyAlignment="1">
      <alignment vertical="center" wrapText="1"/>
    </xf>
    <xf numFmtId="164" fontId="0" fillId="15" borderId="1" xfId="11" applyFont="1" applyFill="1" applyBorder="1" applyAlignment="1"/>
    <xf numFmtId="49" fontId="6" fillId="15" borderId="1" xfId="5" applyNumberFormat="1" applyFont="1" applyFill="1" applyBorder="1" applyAlignment="1">
      <alignment horizontal="center"/>
    </xf>
    <xf numFmtId="169" fontId="6" fillId="15" borderId="1" xfId="5" applyNumberFormat="1" applyFont="1" applyFill="1" applyBorder="1" applyAlignment="1">
      <alignment horizontal="right"/>
    </xf>
    <xf numFmtId="178" fontId="4" fillId="15" borderId="1" xfId="0" applyNumberFormat="1" applyFont="1" applyFill="1" applyBorder="1" applyAlignment="1">
      <alignment horizontal="center" vertical="center" wrapText="1"/>
    </xf>
    <xf numFmtId="15" fontId="6" fillId="15" borderId="1" xfId="2" applyNumberFormat="1" applyFont="1" applyFill="1" applyBorder="1" applyAlignment="1">
      <alignment vertical="center" wrapText="1"/>
    </xf>
    <xf numFmtId="169" fontId="6" fillId="15" borderId="1" xfId="5" applyNumberFormat="1" applyFont="1" applyFill="1" applyBorder="1" applyAlignment="1">
      <alignment vertical="center" wrapText="1"/>
    </xf>
    <xf numFmtId="164" fontId="0" fillId="0" borderId="1" xfId="11" applyFont="1" applyBorder="1" applyAlignment="1"/>
    <xf numFmtId="169" fontId="6" fillId="0" borderId="1" xfId="2" applyNumberFormat="1" applyFont="1" applyBorder="1" applyAlignment="1">
      <alignment horizontal="right" vertical="center" wrapText="1"/>
    </xf>
    <xf numFmtId="49" fontId="6" fillId="0" borderId="1" xfId="2" applyNumberFormat="1" applyFont="1" applyBorder="1" applyAlignment="1">
      <alignment horizontal="center" vertical="center" wrapText="1"/>
    </xf>
    <xf numFmtId="0" fontId="7" fillId="14" borderId="1" xfId="2" applyFont="1" applyFill="1" applyBorder="1" applyAlignment="1">
      <alignment vertical="justify" wrapText="1"/>
    </xf>
    <xf numFmtId="49" fontId="7" fillId="14" borderId="1" xfId="2" applyNumberFormat="1" applyFont="1" applyFill="1" applyBorder="1" applyAlignment="1">
      <alignment vertical="justify" wrapText="1"/>
    </xf>
    <xf numFmtId="0" fontId="7" fillId="2" borderId="1" xfId="2" applyFont="1" applyFill="1" applyBorder="1" applyAlignment="1">
      <alignment vertical="center"/>
    </xf>
    <xf numFmtId="0" fontId="7" fillId="2" borderId="1" xfId="2" applyFont="1" applyFill="1" applyBorder="1" applyAlignment="1">
      <alignment horizontal="right" vertical="center"/>
    </xf>
    <xf numFmtId="178" fontId="7" fillId="2" borderId="1" xfId="2" applyNumberFormat="1" applyFont="1" applyFill="1" applyBorder="1" applyAlignment="1">
      <alignment horizontal="center" vertical="center"/>
    </xf>
    <xf numFmtId="0" fontId="7" fillId="2" borderId="1" xfId="2" applyFont="1" applyFill="1" applyBorder="1" applyAlignment="1">
      <alignment horizontal="center" vertical="center"/>
    </xf>
    <xf numFmtId="0" fontId="6" fillId="0" borderId="6" xfId="0" applyFont="1" applyBorder="1" applyAlignment="1">
      <alignment vertical="center" wrapText="1"/>
    </xf>
    <xf numFmtId="0" fontId="6" fillId="0" borderId="6" xfId="0" applyFont="1" applyBorder="1" applyAlignment="1">
      <alignment horizontal="right" vertical="center" wrapText="1"/>
    </xf>
    <xf numFmtId="178" fontId="6" fillId="0" borderId="6" xfId="0" applyNumberFormat="1" applyFont="1" applyBorder="1" applyAlignment="1">
      <alignment horizontal="center" vertical="center" wrapText="1"/>
    </xf>
    <xf numFmtId="0" fontId="21" fillId="0" borderId="1" xfId="12" applyFont="1" applyBorder="1" applyAlignment="1">
      <alignment horizontal="center" vertical="center"/>
    </xf>
    <xf numFmtId="17" fontId="21" fillId="0" borderId="1" xfId="12" applyNumberFormat="1" applyFont="1" applyBorder="1" applyAlignment="1">
      <alignment horizontal="center" vertical="center"/>
    </xf>
    <xf numFmtId="0" fontId="1" fillId="0" borderId="55" xfId="12" applyBorder="1"/>
    <xf numFmtId="0" fontId="1" fillId="0" borderId="56" xfId="12" applyBorder="1"/>
    <xf numFmtId="0" fontId="4" fillId="0" borderId="0" xfId="0" applyFont="1" applyFill="1" applyAlignment="1">
      <alignment wrapText="1"/>
    </xf>
    <xf numFmtId="0" fontId="3" fillId="0" borderId="0" xfId="0" applyFont="1" applyFill="1" applyAlignment="1">
      <alignment wrapText="1"/>
    </xf>
    <xf numFmtId="0" fontId="2" fillId="20" borderId="0" xfId="12" applyFont="1" applyFill="1" applyAlignment="1">
      <alignment horizontal="center" vertical="center" wrapText="1"/>
    </xf>
    <xf numFmtId="0" fontId="1" fillId="0" borderId="0" xfId="12" applyBorder="1"/>
    <xf numFmtId="0" fontId="1" fillId="0" borderId="21" xfId="12" applyBorder="1"/>
    <xf numFmtId="0" fontId="36"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9" fillId="0" borderId="0" xfId="15" applyFont="1" applyAlignment="1">
      <alignment horizontal="center" vertical="center"/>
    </xf>
    <xf numFmtId="0" fontId="11"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17" fontId="21" fillId="0" borderId="1" xfId="12" applyNumberFormat="1" applyFont="1" applyBorder="1" applyAlignment="1">
      <alignment horizontal="center" vertical="center"/>
    </xf>
    <xf numFmtId="0" fontId="39" fillId="0" borderId="57" xfId="15" applyFont="1" applyBorder="1" applyAlignment="1">
      <alignment vertical="center"/>
    </xf>
    <xf numFmtId="9" fontId="18" fillId="17" borderId="4" xfId="1" applyFont="1" applyFill="1" applyBorder="1" applyAlignment="1">
      <alignment horizontal="center" vertical="center" wrapText="1"/>
    </xf>
    <xf numFmtId="1" fontId="18" fillId="17" borderId="12" xfId="0" applyNumberFormat="1" applyFont="1" applyFill="1" applyBorder="1" applyAlignment="1">
      <alignment vertical="center"/>
    </xf>
    <xf numFmtId="9" fontId="18" fillId="0" borderId="4" xfId="1" applyFont="1" applyBorder="1" applyAlignment="1">
      <alignment horizontal="center" vertical="center" wrapText="1"/>
    </xf>
    <xf numFmtId="9" fontId="18" fillId="0" borderId="4" xfId="1" applyFont="1" applyBorder="1" applyAlignment="1">
      <alignment horizontal="center"/>
    </xf>
    <xf numFmtId="1" fontId="11" fillId="0" borderId="27" xfId="0" applyNumberFormat="1" applyFont="1" applyBorder="1" applyAlignment="1">
      <alignment vertical="center"/>
    </xf>
    <xf numFmtId="9" fontId="18" fillId="0" borderId="7" xfId="1" applyFont="1" applyBorder="1" applyAlignment="1">
      <alignment horizontal="center"/>
    </xf>
    <xf numFmtId="9" fontId="18" fillId="0" borderId="34" xfId="1" applyFont="1" applyBorder="1" applyAlignment="1">
      <alignment horizontal="center"/>
    </xf>
    <xf numFmtId="14" fontId="28" fillId="0" borderId="11" xfId="12" applyNumberFormat="1" applyFont="1" applyBorder="1" applyAlignment="1">
      <alignment horizontal="center" vertical="center"/>
    </xf>
    <xf numFmtId="0" fontId="2" fillId="0" borderId="11" xfId="12" applyFont="1" applyBorder="1" applyAlignment="1">
      <alignment horizontal="center" vertical="center"/>
    </xf>
    <xf numFmtId="0" fontId="29" fillId="0" borderId="17" xfId="12" applyFont="1" applyBorder="1" applyAlignment="1">
      <alignment vertical="center"/>
    </xf>
    <xf numFmtId="0" fontId="29" fillId="0" borderId="15" xfId="12" applyFont="1" applyBorder="1" applyAlignment="1">
      <alignment vertical="center"/>
    </xf>
    <xf numFmtId="0" fontId="29" fillId="0" borderId="16" xfId="12" applyFont="1" applyBorder="1" applyAlignment="1">
      <alignment vertical="center"/>
    </xf>
    <xf numFmtId="0" fontId="29" fillId="0" borderId="21" xfId="12" applyFont="1" applyBorder="1" applyAlignment="1">
      <alignment vertical="center"/>
    </xf>
    <xf numFmtId="0" fontId="29" fillId="0" borderId="0" xfId="12" applyFont="1" applyAlignment="1">
      <alignment vertical="center"/>
    </xf>
    <xf numFmtId="0" fontId="29" fillId="0" borderId="20" xfId="12" applyFont="1" applyBorder="1" applyAlignment="1">
      <alignment vertical="center"/>
    </xf>
    <xf numFmtId="0" fontId="0" fillId="0" borderId="6" xfId="0" applyBorder="1"/>
    <xf numFmtId="0" fontId="0" fillId="0" borderId="9" xfId="0" applyBorder="1"/>
    <xf numFmtId="14" fontId="60" fillId="0" borderId="1" xfId="12" applyNumberFormat="1" applyFont="1" applyBorder="1" applyAlignment="1">
      <alignment horizontal="center" vertical="center"/>
    </xf>
    <xf numFmtId="0" fontId="2" fillId="0" borderId="1" xfId="12" applyFont="1" applyBorder="1" applyAlignment="1">
      <alignment horizontal="center" vertical="center"/>
    </xf>
    <xf numFmtId="17" fontId="2" fillId="0" borderId="1" xfId="12" applyNumberFormat="1"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8" fontId="3" fillId="0" borderId="0" xfId="0" applyNumberFormat="1" applyFont="1" applyAlignment="1">
      <alignment horizontal="right" wrapText="1"/>
    </xf>
    <xf numFmtId="0" fontId="64" fillId="23" borderId="42" xfId="0" applyFont="1" applyFill="1" applyBorder="1" applyAlignment="1">
      <alignment horizontal="right" vertical="center" wrapText="1"/>
    </xf>
    <xf numFmtId="8" fontId="65" fillId="0" borderId="59" xfId="0" applyNumberFormat="1" applyFont="1" applyBorder="1" applyAlignment="1">
      <alignment horizontal="right" vertical="center" wrapText="1"/>
    </xf>
    <xf numFmtId="0" fontId="3" fillId="18" borderId="0" xfId="0" applyFont="1" applyFill="1" applyAlignment="1">
      <alignment wrapText="1"/>
    </xf>
    <xf numFmtId="0" fontId="3" fillId="18" borderId="1" xfId="0" applyFont="1" applyFill="1" applyBorder="1" applyAlignment="1">
      <alignment wrapText="1"/>
    </xf>
    <xf numFmtId="0" fontId="6" fillId="18" borderId="1" xfId="2" applyFont="1" applyFill="1" applyBorder="1" applyAlignment="1">
      <alignment wrapText="1"/>
    </xf>
    <xf numFmtId="175" fontId="6" fillId="18" borderId="1" xfId="5" applyNumberFormat="1" applyFont="1" applyFill="1" applyBorder="1" applyAlignment="1">
      <alignment wrapText="1"/>
    </xf>
    <xf numFmtId="49" fontId="6" fillId="18" borderId="1" xfId="5" applyNumberFormat="1" applyFont="1" applyFill="1" applyBorder="1" applyAlignment="1">
      <alignment horizontal="right"/>
    </xf>
    <xf numFmtId="171" fontId="17" fillId="24" borderId="1" xfId="0" applyNumberFormat="1" applyFont="1" applyFill="1" applyBorder="1" applyAlignment="1">
      <alignment horizontal="right" wrapText="1"/>
    </xf>
    <xf numFmtId="175" fontId="6" fillId="18" borderId="1" xfId="5" applyNumberFormat="1" applyFont="1" applyFill="1" applyBorder="1" applyAlignment="1">
      <alignment horizontal="right" wrapText="1"/>
    </xf>
    <xf numFmtId="178" fontId="6" fillId="18" borderId="1" xfId="2" applyNumberFormat="1" applyFont="1" applyFill="1" applyBorder="1" applyAlignment="1">
      <alignment horizontal="center" wrapText="1"/>
    </xf>
    <xf numFmtId="0" fontId="18" fillId="18" borderId="1" xfId="0" applyFont="1" applyFill="1" applyBorder="1" applyAlignment="1">
      <alignment wrapText="1"/>
    </xf>
    <xf numFmtId="175" fontId="1" fillId="18" borderId="1" xfId="0" applyNumberFormat="1" applyFont="1" applyFill="1" applyBorder="1" applyAlignment="1">
      <alignment wrapText="1"/>
    </xf>
    <xf numFmtId="38" fontId="6" fillId="18" borderId="1" xfId="2" applyNumberFormat="1" applyFont="1" applyFill="1" applyBorder="1" applyAlignment="1">
      <alignment horizontal="center" wrapText="1"/>
    </xf>
    <xf numFmtId="0" fontId="4" fillId="18" borderId="1" xfId="0" applyFont="1" applyFill="1" applyBorder="1" applyAlignment="1">
      <alignment horizontal="center" wrapText="1"/>
    </xf>
    <xf numFmtId="0" fontId="6" fillId="18" borderId="1" xfId="2" applyFont="1" applyFill="1" applyBorder="1" applyAlignment="1">
      <alignment horizontal="center" wrapText="1"/>
    </xf>
    <xf numFmtId="0" fontId="46" fillId="18" borderId="0" xfId="0" applyFont="1" applyFill="1" applyAlignment="1">
      <alignment wrapText="1"/>
    </xf>
    <xf numFmtId="4" fontId="4" fillId="0" borderId="1" xfId="0" applyNumberFormat="1" applyFont="1" applyBorder="1" applyAlignment="1">
      <alignment horizontal="right" vertical="center" wrapText="1"/>
    </xf>
    <xf numFmtId="178" fontId="4" fillId="18" borderId="1" xfId="0" applyNumberFormat="1"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0" fontId="1" fillId="8" borderId="0" xfId="12" applyFill="1"/>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21" fillId="0" borderId="1" xfId="12"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8" fillId="0" borderId="0" xfId="0" applyFont="1" applyAlignment="1">
      <alignment horizontal="left" vertical="top"/>
    </xf>
    <xf numFmtId="0" fontId="38" fillId="0" borderId="1" xfId="15" applyFont="1" applyBorder="1" applyAlignment="1">
      <alignment horizontal="center" vertical="center"/>
    </xf>
    <xf numFmtId="0" fontId="36" fillId="0" borderId="1" xfId="15" applyFont="1" applyBorder="1" applyAlignment="1">
      <alignment horizontal="center" vertical="center" wrapText="1"/>
    </xf>
    <xf numFmtId="0" fontId="21" fillId="0" borderId="1" xfId="12" applyFont="1" applyBorder="1" applyAlignment="1">
      <alignment horizontal="center" vertical="center"/>
    </xf>
    <xf numFmtId="38" fontId="6" fillId="6" borderId="1" xfId="0" applyNumberFormat="1" applyFont="1" applyFill="1" applyBorder="1" applyAlignment="1">
      <alignment horizontal="center" vertical="center" wrapText="1"/>
    </xf>
    <xf numFmtId="0" fontId="21" fillId="0" borderId="1" xfId="12" applyFont="1" applyBorder="1" applyAlignment="1">
      <alignment horizontal="center" vertical="center"/>
    </xf>
    <xf numFmtId="0" fontId="2" fillId="0" borderId="7" xfId="12" applyFont="1" applyBorder="1" applyAlignment="1">
      <alignment horizontal="center" vertical="center"/>
    </xf>
    <xf numFmtId="0" fontId="4" fillId="0" borderId="1" xfId="0" applyFont="1" applyBorder="1" applyAlignment="1">
      <alignment horizontal="center" vertical="center" wrapText="1"/>
    </xf>
    <xf numFmtId="0" fontId="7" fillId="0" borderId="4" xfId="0" applyFont="1" applyBorder="1" applyAlignment="1">
      <alignment horizontal="center" vertical="center" wrapText="1"/>
    </xf>
    <xf numFmtId="0" fontId="6" fillId="0" borderId="1" xfId="2"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1" xfId="2"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7" fillId="3" borderId="1" xfId="0" applyFont="1" applyFill="1" applyBorder="1" applyAlignment="1">
      <alignment horizontal="center" vertical="center" wrapText="1"/>
    </xf>
    <xf numFmtId="0" fontId="7" fillId="0" borderId="3" xfId="0" applyFont="1" applyBorder="1" applyAlignment="1">
      <alignment horizontal="center" vertical="center" wrapText="1"/>
    </xf>
    <xf numFmtId="0" fontId="3" fillId="0" borderId="0" xfId="0" applyFont="1" applyAlignment="1">
      <alignment horizont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10" fontId="6" fillId="22" borderId="1" xfId="1" applyNumberFormat="1"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38" fontId="6" fillId="6" borderId="2" xfId="0" applyNumberFormat="1" applyFont="1" applyFill="1" applyBorder="1" applyAlignment="1">
      <alignment horizontal="left" vertical="center" wrapText="1"/>
    </xf>
    <xf numFmtId="38" fontId="6" fillId="6" borderId="3" xfId="0" applyNumberFormat="1" applyFont="1" applyFill="1" applyBorder="1" applyAlignment="1">
      <alignment horizontal="left" vertical="center" wrapText="1"/>
    </xf>
    <xf numFmtId="38" fontId="6" fillId="6" borderId="4" xfId="0" applyNumberFormat="1" applyFont="1" applyFill="1" applyBorder="1" applyAlignment="1">
      <alignment horizontal="left" vertical="center" wrapText="1"/>
    </xf>
    <xf numFmtId="38" fontId="6" fillId="6" borderId="1"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4" xfId="0" applyFont="1" applyFill="1" applyBorder="1" applyAlignment="1">
      <alignment horizontal="left" vertical="center" wrapText="1"/>
    </xf>
    <xf numFmtId="38" fontId="4" fillId="6" borderId="1" xfId="0" applyNumberFormat="1" applyFont="1" applyFill="1" applyBorder="1" applyAlignment="1">
      <alignment horizontal="justify"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38" fontId="6" fillId="6" borderId="1" xfId="0" applyNumberFormat="1" applyFont="1" applyFill="1" applyBorder="1" applyAlignment="1">
      <alignment horizontal="left" vertical="center" wrapText="1"/>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2" xfId="2"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4" xfId="0" applyFont="1" applyFill="1" applyBorder="1" applyAlignment="1">
      <alignment horizontal="center" vertical="center" wrapText="1"/>
    </xf>
    <xf numFmtId="10" fontId="7" fillId="0" borderId="2"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5" fillId="10" borderId="2" xfId="0" applyFont="1" applyFill="1" applyBorder="1" applyAlignment="1">
      <alignment horizontal="left" vertical="center" wrapText="1"/>
    </xf>
    <xf numFmtId="0" fontId="5" fillId="10" borderId="3" xfId="0" applyFont="1" applyFill="1" applyBorder="1" applyAlignment="1">
      <alignment horizontal="left" vertical="center" wrapText="1"/>
    </xf>
    <xf numFmtId="0" fontId="5" fillId="10" borderId="4" xfId="0" applyFont="1" applyFill="1" applyBorder="1" applyAlignment="1">
      <alignment horizontal="left" vertical="center" wrapText="1"/>
    </xf>
    <xf numFmtId="168" fontId="6" fillId="6" borderId="1" xfId="3" applyNumberFormat="1" applyFont="1" applyFill="1" applyBorder="1" applyAlignment="1">
      <alignment horizontal="center" vertical="center"/>
    </xf>
    <xf numFmtId="38" fontId="6"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38" fontId="7" fillId="3" borderId="5" xfId="0" applyNumberFormat="1" applyFont="1" applyFill="1" applyBorder="1" applyAlignment="1">
      <alignment horizontal="center" vertical="center" wrapText="1"/>
    </xf>
    <xf numFmtId="38" fontId="7" fillId="3" borderId="6" xfId="0" applyNumberFormat="1" applyFont="1" applyFill="1" applyBorder="1" applyAlignment="1">
      <alignment horizontal="center" vertical="center" wrapText="1"/>
    </xf>
    <xf numFmtId="38" fontId="7" fillId="3" borderId="7"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38" fontId="6" fillId="0" borderId="1" xfId="0" applyNumberFormat="1" applyFont="1" applyFill="1" applyBorder="1" applyAlignment="1">
      <alignment horizontal="left" vertical="center" wrapText="1"/>
    </xf>
    <xf numFmtId="38" fontId="6" fillId="0" borderId="1" xfId="0" applyNumberFormat="1" applyFont="1" applyFill="1" applyBorder="1" applyAlignment="1">
      <alignment vertical="center" wrapText="1"/>
    </xf>
    <xf numFmtId="9"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4" xfId="0" applyFont="1" applyFill="1" applyBorder="1" applyAlignment="1">
      <alignment horizontal="center" vertical="center" wrapText="1"/>
    </xf>
    <xf numFmtId="38" fontId="4" fillId="6" borderId="2" xfId="0" applyNumberFormat="1" applyFont="1" applyFill="1" applyBorder="1" applyAlignment="1">
      <alignment horizontal="center" vertical="center" wrapText="1"/>
    </xf>
    <xf numFmtId="38" fontId="4" fillId="6" borderId="3" xfId="0" applyNumberFormat="1" applyFont="1" applyFill="1" applyBorder="1" applyAlignment="1">
      <alignment horizontal="center" vertical="center" wrapText="1"/>
    </xf>
    <xf numFmtId="38" fontId="4" fillId="6" borderId="4"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 xfId="2" applyFont="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0" borderId="2" xfId="2" applyFont="1" applyBorder="1" applyAlignment="1">
      <alignment horizontal="center" vertical="center"/>
    </xf>
    <xf numFmtId="0" fontId="7" fillId="0" borderId="3" xfId="2" applyFont="1" applyBorder="1" applyAlignment="1">
      <alignment horizontal="center" vertical="center"/>
    </xf>
    <xf numFmtId="0" fontId="7" fillId="0" borderId="4" xfId="2" applyFont="1" applyBorder="1" applyAlignment="1">
      <alignment horizontal="center" vertical="center"/>
    </xf>
    <xf numFmtId="14" fontId="6" fillId="0" borderId="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2" fontId="4" fillId="0" borderId="5" xfId="1" applyNumberFormat="1" applyFont="1" applyBorder="1" applyAlignment="1">
      <alignment horizontal="center" vertical="center" wrapText="1"/>
    </xf>
    <xf numFmtId="2" fontId="4" fillId="0" borderId="7" xfId="1" applyNumberFormat="1" applyFont="1" applyBorder="1" applyAlignment="1">
      <alignment horizontal="center" vertical="center" wrapText="1"/>
    </xf>
    <xf numFmtId="2" fontId="4" fillId="0" borderId="13" xfId="1" applyNumberFormat="1" applyFont="1" applyBorder="1" applyAlignment="1">
      <alignment horizontal="center" vertical="center" wrapText="1"/>
    </xf>
    <xf numFmtId="2" fontId="4" fillId="0" borderId="14" xfId="1" applyNumberFormat="1" applyFont="1" applyBorder="1" applyAlignment="1">
      <alignment horizontal="center" vertical="center" wrapText="1"/>
    </xf>
    <xf numFmtId="2" fontId="4" fillId="0" borderId="8" xfId="1" applyNumberFormat="1" applyFont="1" applyBorder="1" applyAlignment="1">
      <alignment horizontal="center" vertical="center" wrapText="1"/>
    </xf>
    <xf numFmtId="2" fontId="4" fillId="0" borderId="10" xfId="1" applyNumberFormat="1" applyFont="1" applyBorder="1" applyAlignment="1">
      <alignment horizontal="center" vertical="center" wrapText="1"/>
    </xf>
    <xf numFmtId="1" fontId="4" fillId="0" borderId="11" xfId="0" applyNumberFormat="1" applyFont="1" applyBorder="1" applyAlignment="1">
      <alignment horizontal="center" vertical="center"/>
    </xf>
    <xf numFmtId="1" fontId="4" fillId="0" borderId="46" xfId="0" applyNumberFormat="1" applyFont="1" applyBorder="1" applyAlignment="1">
      <alignment horizontal="center" vertical="center"/>
    </xf>
    <xf numFmtId="1" fontId="4" fillId="0" borderId="12" xfId="0" applyNumberFormat="1" applyFont="1" applyBorder="1" applyAlignment="1">
      <alignment horizontal="center" vertical="center"/>
    </xf>
    <xf numFmtId="0" fontId="4" fillId="0" borderId="11" xfId="0"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38" fontId="4" fillId="0" borderId="1" xfId="0" applyNumberFormat="1" applyFont="1" applyFill="1" applyBorder="1" applyAlignment="1">
      <alignment horizontal="left"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9" fontId="4" fillId="0" borderId="11" xfId="0" applyNumberFormat="1" applyFont="1" applyFill="1" applyBorder="1" applyAlignment="1">
      <alignment horizontal="center" vertical="center" wrapText="1"/>
    </xf>
    <xf numFmtId="14" fontId="4" fillId="0" borderId="1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2" fontId="6" fillId="0" borderId="2" xfId="1" applyNumberFormat="1" applyFont="1" applyBorder="1" applyAlignment="1">
      <alignment horizontal="center" vertical="center" wrapText="1"/>
    </xf>
    <xf numFmtId="2" fontId="6" fillId="0" borderId="4" xfId="1" applyNumberFormat="1"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0" borderId="5" xfId="2" applyFont="1" applyBorder="1" applyAlignment="1">
      <alignment horizontal="center" vertical="center" wrapText="1"/>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1" xfId="2" applyFont="1" applyBorder="1" applyAlignment="1">
      <alignment horizontal="center" vertical="center"/>
    </xf>
    <xf numFmtId="9" fontId="7" fillId="0" borderId="3" xfId="1" applyNumberFormat="1" applyFont="1" applyBorder="1" applyAlignment="1">
      <alignment horizontal="center" vertical="center" wrapText="1"/>
    </xf>
    <xf numFmtId="0" fontId="6" fillId="6" borderId="1" xfId="0" applyFont="1" applyFill="1" applyBorder="1" applyAlignment="1">
      <alignment horizontal="left" vertical="center" wrapText="1"/>
    </xf>
    <xf numFmtId="10" fontId="6" fillId="0" borderId="2" xfId="1" applyNumberFormat="1" applyFont="1" applyBorder="1" applyAlignment="1">
      <alignment horizontal="center" vertical="center" wrapText="1"/>
    </xf>
    <xf numFmtId="10" fontId="6" fillId="0" borderId="4" xfId="1" applyNumberFormat="1" applyFont="1" applyBorder="1" applyAlignment="1">
      <alignment horizontal="center" vertical="center" wrapText="1"/>
    </xf>
    <xf numFmtId="0" fontId="12" fillId="12" borderId="5"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6" fillId="0" borderId="1" xfId="0" applyFont="1" applyBorder="1" applyAlignment="1">
      <alignment horizontal="left" vertical="center" wrapText="1"/>
    </xf>
    <xf numFmtId="15" fontId="6" fillId="0" borderId="2" xfId="0" applyNumberFormat="1" applyFont="1" applyBorder="1" applyAlignment="1">
      <alignment horizontal="center" vertical="center" wrapText="1"/>
    </xf>
    <xf numFmtId="15" fontId="6" fillId="0" borderId="4" xfId="0" applyNumberFormat="1" applyFont="1" applyBorder="1" applyAlignment="1">
      <alignment horizontal="center" vertical="center" wrapText="1"/>
    </xf>
    <xf numFmtId="0" fontId="7" fillId="0" borderId="1" xfId="0" applyFont="1" applyBorder="1" applyAlignment="1">
      <alignment horizontal="left" vertical="center" wrapText="1"/>
    </xf>
    <xf numFmtId="10" fontId="7" fillId="0" borderId="3" xfId="1" applyNumberFormat="1" applyFont="1" applyBorder="1" applyAlignment="1">
      <alignment horizontal="center" vertical="center" wrapText="1"/>
    </xf>
    <xf numFmtId="9" fontId="5" fillId="0" borderId="1" xfId="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7" fillId="11" borderId="4" xfId="0" applyFont="1" applyFill="1" applyBorder="1" applyAlignment="1">
      <alignment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5" xfId="0" applyFont="1" applyBorder="1" applyAlignment="1">
      <alignment horizontal="center"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0" xfId="0" applyFont="1" applyBorder="1" applyAlignment="1">
      <alignment horizontal="center" wrapText="1"/>
    </xf>
    <xf numFmtId="49" fontId="4" fillId="0" borderId="2"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38" fontId="7" fillId="3"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38" fontId="7" fillId="14" borderId="5" xfId="0" applyNumberFormat="1" applyFont="1" applyFill="1" applyBorder="1" applyAlignment="1">
      <alignment horizontal="center" vertical="center" wrapText="1"/>
    </xf>
    <xf numFmtId="38" fontId="7" fillId="14" borderId="6" xfId="0" applyNumberFormat="1" applyFont="1" applyFill="1" applyBorder="1" applyAlignment="1">
      <alignment horizontal="center" vertical="center" wrapText="1"/>
    </xf>
    <xf numFmtId="38" fontId="7" fillId="14" borderId="7"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10" fontId="6" fillId="22" borderId="2" xfId="1" applyNumberFormat="1" applyFont="1" applyFill="1" applyBorder="1" applyAlignment="1">
      <alignment horizontal="center" vertical="center" wrapText="1"/>
    </xf>
    <xf numFmtId="10" fontId="6" fillId="22" borderId="3" xfId="1" applyNumberFormat="1" applyFont="1" applyFill="1" applyBorder="1" applyAlignment="1">
      <alignment horizontal="center" vertical="center" wrapText="1"/>
    </xf>
    <xf numFmtId="10" fontId="6" fillId="22" borderId="4" xfId="1" applyNumberFormat="1" applyFont="1" applyFill="1" applyBorder="1" applyAlignment="1">
      <alignment horizontal="center" vertical="center" wrapText="1"/>
    </xf>
    <xf numFmtId="38" fontId="4" fillId="6" borderId="1" xfId="0" applyNumberFormat="1" applyFont="1" applyFill="1" applyBorder="1" applyAlignment="1">
      <alignment vertical="center" wrapText="1"/>
    </xf>
    <xf numFmtId="0" fontId="7" fillId="3" borderId="1" xfId="0" applyFont="1" applyFill="1" applyBorder="1" applyAlignment="1">
      <alignment horizontal="center" vertical="center" wrapText="1"/>
    </xf>
    <xf numFmtId="38" fontId="6" fillId="6" borderId="2" xfId="0" applyNumberFormat="1" applyFont="1" applyFill="1" applyBorder="1" applyAlignment="1">
      <alignment horizontal="center" vertical="center" wrapText="1"/>
    </xf>
    <xf numFmtId="38" fontId="6" fillId="6" borderId="3" xfId="0" applyNumberFormat="1" applyFont="1" applyFill="1" applyBorder="1" applyAlignment="1">
      <alignment horizontal="center" vertical="center" wrapText="1"/>
    </xf>
    <xf numFmtId="38" fontId="6" fillId="6" borderId="4" xfId="0" applyNumberFormat="1" applyFont="1" applyFill="1" applyBorder="1" applyAlignment="1">
      <alignment horizontal="center" vertical="center" wrapText="1"/>
    </xf>
    <xf numFmtId="38" fontId="7" fillId="3" borderId="2" xfId="0" applyNumberFormat="1" applyFont="1" applyFill="1" applyBorder="1" applyAlignment="1">
      <alignment horizontal="center" vertical="center" wrapText="1"/>
    </xf>
    <xf numFmtId="38" fontId="7" fillId="3" borderId="4" xfId="0" applyNumberFormat="1" applyFont="1" applyFill="1" applyBorder="1" applyAlignment="1">
      <alignment horizontal="center" vertical="center" wrapText="1"/>
    </xf>
    <xf numFmtId="2" fontId="4" fillId="0" borderId="2" xfId="1" applyNumberFormat="1" applyFont="1" applyBorder="1" applyAlignment="1">
      <alignment horizontal="center" vertical="center" wrapText="1"/>
    </xf>
    <xf numFmtId="2" fontId="4" fillId="0" borderId="4" xfId="1" applyNumberFormat="1" applyFont="1" applyBorder="1" applyAlignment="1">
      <alignment horizontal="center" vertical="center" wrapText="1"/>
    </xf>
    <xf numFmtId="0" fontId="5" fillId="0" borderId="3" xfId="0" applyFont="1" applyBorder="1" applyAlignment="1">
      <alignment horizontal="center" vertical="center" wrapText="1"/>
    </xf>
    <xf numFmtId="0" fontId="2" fillId="12" borderId="2" xfId="0" applyFont="1" applyFill="1" applyBorder="1" applyAlignment="1">
      <alignment horizontal="left" vertical="center" wrapText="1"/>
    </xf>
    <xf numFmtId="0" fontId="2" fillId="12" borderId="3" xfId="0" applyFont="1" applyFill="1" applyBorder="1" applyAlignment="1">
      <alignment horizontal="left" vertical="center" wrapText="1"/>
    </xf>
    <xf numFmtId="0" fontId="2" fillId="12" borderId="4" xfId="0" applyFont="1" applyFill="1" applyBorder="1" applyAlignment="1">
      <alignment horizontal="left" vertical="center" wrapText="1"/>
    </xf>
    <xf numFmtId="9" fontId="6"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wrapText="1"/>
    </xf>
    <xf numFmtId="15" fontId="6" fillId="0" borderId="1" xfId="0" applyNumberFormat="1" applyFont="1" applyBorder="1" applyAlignment="1">
      <alignment horizontal="center" vertical="center" wrapText="1"/>
    </xf>
    <xf numFmtId="2" fontId="6" fillId="22" borderId="2" xfId="1" applyNumberFormat="1" applyFont="1" applyFill="1" applyBorder="1" applyAlignment="1">
      <alignment horizontal="center" vertical="center" wrapText="1"/>
    </xf>
    <xf numFmtId="2" fontId="6" fillId="22" borderId="3" xfId="1" applyNumberFormat="1" applyFont="1" applyFill="1" applyBorder="1" applyAlignment="1">
      <alignment horizontal="center" vertical="center" wrapText="1"/>
    </xf>
    <xf numFmtId="2" fontId="6" fillId="22" borderId="4" xfId="1"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2" fontId="7" fillId="4" borderId="1" xfId="0" applyNumberFormat="1"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5" fillId="12" borderId="3" xfId="0" applyFont="1" applyFill="1" applyBorder="1" applyAlignment="1">
      <alignment horizontal="left" vertical="center" wrapText="1"/>
    </xf>
    <xf numFmtId="0" fontId="5" fillId="12" borderId="4"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49" fontId="6" fillId="0" borderId="2" xfId="0" applyNumberFormat="1" applyFont="1" applyBorder="1" applyAlignment="1">
      <alignment vertical="center" wrapText="1"/>
    </xf>
    <xf numFmtId="49" fontId="8" fillId="0" borderId="3" xfId="0" applyNumberFormat="1" applyFont="1" applyBorder="1" applyAlignment="1">
      <alignment vertical="center" wrapText="1"/>
    </xf>
    <xf numFmtId="49" fontId="8" fillId="0" borderId="4" xfId="0" applyNumberFormat="1" applyFont="1" applyBorder="1" applyAlignment="1">
      <alignment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49" fontId="6" fillId="0" borderId="1" xfId="0" applyNumberFormat="1" applyFont="1" applyBorder="1" applyAlignment="1">
      <alignment horizontal="left" vertical="center" wrapText="1"/>
    </xf>
    <xf numFmtId="0" fontId="7" fillId="19" borderId="2" xfId="0" applyFont="1" applyFill="1" applyBorder="1" applyAlignment="1">
      <alignment horizontal="left" vertical="center" wrapText="1"/>
    </xf>
    <xf numFmtId="0" fontId="7" fillId="19" borderId="3" xfId="0" applyFont="1" applyFill="1" applyBorder="1" applyAlignment="1">
      <alignment horizontal="left" vertical="center" wrapText="1"/>
    </xf>
    <xf numFmtId="0" fontId="7" fillId="19" borderId="4"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4" fillId="6" borderId="1" xfId="0" applyFont="1" applyFill="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3" xfId="0" applyNumberFormat="1" applyFont="1" applyBorder="1" applyAlignment="1">
      <alignment horizontal="left" vertical="center" wrapText="1"/>
    </xf>
    <xf numFmtId="49" fontId="6" fillId="0" borderId="4" xfId="0" applyNumberFormat="1" applyFont="1" applyBorder="1" applyAlignment="1">
      <alignment horizontal="left" vertical="center" wrapText="1"/>
    </xf>
    <xf numFmtId="0" fontId="7" fillId="3" borderId="6"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7" fillId="7" borderId="2"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3"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4"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8" fillId="0" borderId="1"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0"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6"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9" fontId="7" fillId="0" borderId="6" xfId="1" applyFont="1" applyBorder="1" applyAlignment="1">
      <alignment horizontal="center" vertical="center" wrapText="1"/>
    </xf>
    <xf numFmtId="9" fontId="7" fillId="0" borderId="7" xfId="1" applyFont="1" applyBorder="1" applyAlignment="1">
      <alignment horizontal="center" vertical="center" wrapText="1"/>
    </xf>
    <xf numFmtId="9" fontId="7" fillId="0" borderId="9" xfId="1" applyFont="1" applyBorder="1" applyAlignment="1">
      <alignment horizontal="center" vertical="center" wrapText="1"/>
    </xf>
    <xf numFmtId="9" fontId="7" fillId="0" borderId="10" xfId="1"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7" fillId="6" borderId="1"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4" xfId="0" applyFont="1" applyFill="1" applyBorder="1" applyAlignment="1">
      <alignment horizontal="left"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 fillId="6" borderId="30"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49" xfId="0" applyFont="1" applyFill="1" applyBorder="1" applyAlignment="1">
      <alignment horizontal="center" vertical="center"/>
    </xf>
    <xf numFmtId="0" fontId="4" fillId="6" borderId="53" xfId="0" applyFont="1" applyFill="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4"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5" fillId="0" borderId="0" xfId="0" applyFont="1" applyAlignment="1">
      <alignment horizontal="left" vertical="top" wrapText="1"/>
    </xf>
    <xf numFmtId="0" fontId="13" fillId="6" borderId="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0" xfId="0" applyFont="1" applyFill="1" applyAlignment="1">
      <alignment horizontal="center" vertical="center" wrapText="1"/>
    </xf>
    <xf numFmtId="0" fontId="3" fillId="0" borderId="0" xfId="0" applyFont="1" applyAlignment="1">
      <alignment horizont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9" fontId="7" fillId="0" borderId="1" xfId="1" applyFont="1" applyBorder="1" applyAlignment="1">
      <alignment horizontal="center" vertical="center" wrapText="1"/>
    </xf>
    <xf numFmtId="9" fontId="6" fillId="0" borderId="2" xfId="1" applyNumberFormat="1" applyFont="1" applyBorder="1" applyAlignment="1">
      <alignment horizontal="center" vertical="center" wrapText="1"/>
    </xf>
    <xf numFmtId="9" fontId="6" fillId="0" borderId="3" xfId="1" applyNumberFormat="1" applyFont="1" applyBorder="1" applyAlignment="1">
      <alignment horizontal="center" vertical="center" wrapText="1"/>
    </xf>
    <xf numFmtId="9" fontId="6" fillId="0" borderId="4" xfId="1" applyNumberFormat="1" applyFont="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6" fillId="4" borderId="1"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applyAlignment="1">
      <alignment horizontal="center" vertical="center" wrapText="1"/>
    </xf>
    <xf numFmtId="0" fontId="6" fillId="6" borderId="1" xfId="0" applyFont="1" applyFill="1" applyBorder="1" applyAlignment="1">
      <alignment horizontal="center" vertical="center" wrapText="1"/>
    </xf>
    <xf numFmtId="14" fontId="4" fillId="18"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38" fontId="7" fillId="3" borderId="3" xfId="0" applyNumberFormat="1" applyFont="1" applyFill="1" applyBorder="1" applyAlignment="1">
      <alignment horizontal="center" vertical="center" wrapText="1"/>
    </xf>
    <xf numFmtId="38" fontId="7" fillId="3" borderId="8" xfId="0" applyNumberFormat="1" applyFont="1" applyFill="1" applyBorder="1" applyAlignment="1">
      <alignment horizontal="center" vertical="center" wrapText="1"/>
    </xf>
    <xf numFmtId="38" fontId="7" fillId="3" borderId="9" xfId="0" applyNumberFormat="1" applyFont="1" applyFill="1" applyBorder="1" applyAlignment="1">
      <alignment horizontal="center" vertical="center" wrapText="1"/>
    </xf>
    <xf numFmtId="38" fontId="7" fillId="3" borderId="10" xfId="0"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xf>
    <xf numFmtId="38" fontId="7" fillId="3" borderId="6" xfId="0" applyNumberFormat="1" applyFont="1" applyFill="1" applyBorder="1" applyAlignment="1">
      <alignment horizontal="center" vertical="center"/>
    </xf>
    <xf numFmtId="38" fontId="7" fillId="3" borderId="7" xfId="0" applyNumberFormat="1" applyFont="1" applyFill="1" applyBorder="1" applyAlignment="1">
      <alignment horizontal="center" vertical="center"/>
    </xf>
    <xf numFmtId="38" fontId="7" fillId="3" borderId="8" xfId="0" applyNumberFormat="1" applyFont="1" applyFill="1" applyBorder="1" applyAlignment="1">
      <alignment horizontal="center" vertical="center"/>
    </xf>
    <xf numFmtId="38" fontId="7" fillId="3" borderId="9" xfId="0" applyNumberFormat="1" applyFont="1" applyFill="1" applyBorder="1" applyAlignment="1">
      <alignment horizontal="center" vertical="center"/>
    </xf>
    <xf numFmtId="38" fontId="7" fillId="3" borderId="10" xfId="0" applyNumberFormat="1" applyFont="1" applyFill="1" applyBorder="1" applyAlignment="1">
      <alignment horizontal="center" vertical="center"/>
    </xf>
    <xf numFmtId="40" fontId="7" fillId="5" borderId="2" xfId="0" applyNumberFormat="1" applyFont="1" applyFill="1" applyBorder="1" applyAlignment="1">
      <alignment horizontal="center" vertical="center"/>
    </xf>
    <xf numFmtId="40" fontId="7" fillId="5" borderId="3" xfId="0" applyNumberFormat="1" applyFont="1" applyFill="1" applyBorder="1" applyAlignment="1">
      <alignment horizontal="center" vertical="center"/>
    </xf>
    <xf numFmtId="40" fontId="7" fillId="5" borderId="4" xfId="0" applyNumberFormat="1" applyFont="1" applyFill="1" applyBorder="1" applyAlignment="1">
      <alignment horizontal="center" vertical="center"/>
    </xf>
    <xf numFmtId="0" fontId="8" fillId="0" borderId="1" xfId="0" applyFont="1" applyBorder="1" applyAlignment="1">
      <alignment horizontal="center" vertical="center" wrapText="1"/>
    </xf>
    <xf numFmtId="0" fontId="34" fillId="0" borderId="1" xfId="0" applyFont="1" applyBorder="1" applyAlignment="1">
      <alignment horizontal="center" vertical="center" wrapText="1"/>
    </xf>
    <xf numFmtId="38" fontId="4" fillId="0" borderId="1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vertical="center" wrapText="1"/>
    </xf>
    <xf numFmtId="38" fontId="6" fillId="0" borderId="8" xfId="0" applyNumberFormat="1" applyFont="1" applyBorder="1" applyAlignment="1">
      <alignment horizontal="center" vertical="center" wrapText="1"/>
    </xf>
    <xf numFmtId="38" fontId="6" fillId="0" borderId="9" xfId="0" applyNumberFormat="1" applyFont="1" applyBorder="1" applyAlignment="1">
      <alignment horizontal="center" vertical="center" wrapText="1"/>
    </xf>
    <xf numFmtId="38" fontId="6" fillId="0" borderId="10" xfId="0" applyNumberFormat="1" applyFont="1" applyBorder="1" applyAlignment="1">
      <alignment horizontal="center" vertical="center" wrapText="1"/>
    </xf>
    <xf numFmtId="38" fontId="7" fillId="0" borderId="1" xfId="0" applyNumberFormat="1"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6" fillId="0" borderId="26" xfId="0" applyFont="1" applyBorder="1" applyAlignment="1">
      <alignment horizontal="left" vertical="center" wrapText="1"/>
    </xf>
    <xf numFmtId="0" fontId="6" fillId="0" borderId="1" xfId="2" applyFont="1" applyBorder="1" applyAlignment="1">
      <alignment horizontal="center" vertical="center" wrapText="1"/>
    </xf>
    <xf numFmtId="167" fontId="6" fillId="0" borderId="2" xfId="1" applyNumberFormat="1" applyFont="1" applyBorder="1" applyAlignment="1">
      <alignment horizontal="center" vertical="center" wrapText="1"/>
    </xf>
    <xf numFmtId="167" fontId="6" fillId="0" borderId="4" xfId="1" applyNumberFormat="1" applyFont="1" applyBorder="1" applyAlignment="1">
      <alignment horizontal="center" vertical="center" wrapText="1"/>
    </xf>
    <xf numFmtId="0" fontId="6" fillId="0" borderId="25" xfId="2" applyFont="1" applyBorder="1" applyAlignment="1">
      <alignment horizontal="left" vertical="center" wrapText="1"/>
    </xf>
    <xf numFmtId="0" fontId="12" fillId="0" borderId="2"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0" fontId="6" fillId="0" borderId="1" xfId="2" applyFont="1" applyBorder="1" applyAlignment="1">
      <alignment horizontal="left" vertical="center" wrapText="1"/>
    </xf>
    <xf numFmtId="0" fontId="12" fillId="12" borderId="11" xfId="0" applyFont="1" applyFill="1" applyBorder="1" applyAlignment="1">
      <alignment horizontal="center" vertical="center" textRotation="90" wrapText="1"/>
    </xf>
    <xf numFmtId="0" fontId="12" fillId="12" borderId="46" xfId="0" applyFont="1" applyFill="1" applyBorder="1" applyAlignment="1">
      <alignment horizontal="center" vertical="center" textRotation="90" wrapText="1"/>
    </xf>
    <xf numFmtId="49" fontId="6" fillId="0" borderId="1" xfId="0" applyNumberFormat="1" applyFont="1" applyFill="1" applyBorder="1" applyAlignment="1">
      <alignment horizontal="center" vertical="center" wrapText="1"/>
    </xf>
    <xf numFmtId="0" fontId="7" fillId="8" borderId="8"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8" borderId="10" xfId="0" applyFont="1" applyFill="1" applyBorder="1" applyAlignment="1">
      <alignment horizontal="left" vertical="center" wrapText="1"/>
    </xf>
    <xf numFmtId="38" fontId="4" fillId="6" borderId="1" xfId="0" applyNumberFormat="1" applyFont="1" applyFill="1" applyBorder="1" applyAlignment="1">
      <alignment horizontal="left" vertical="center" wrapText="1"/>
    </xf>
    <xf numFmtId="38" fontId="6" fillId="0" borderId="11" xfId="0" applyNumberFormat="1" applyFont="1" applyFill="1" applyBorder="1" applyAlignment="1">
      <alignment horizontal="left" vertical="center" wrapText="1"/>
    </xf>
    <xf numFmtId="1" fontId="5" fillId="0" borderId="2" xfId="1" applyNumberFormat="1" applyFont="1" applyBorder="1" applyAlignment="1">
      <alignment horizontal="center" vertical="center" wrapText="1"/>
    </xf>
    <xf numFmtId="1" fontId="5" fillId="0" borderId="4" xfId="1" applyNumberFormat="1" applyFont="1" applyBorder="1" applyAlignment="1">
      <alignment horizontal="center" vertical="center" wrapText="1"/>
    </xf>
    <xf numFmtId="0" fontId="7" fillId="8" borderId="8" xfId="2" applyFont="1" applyFill="1" applyBorder="1" applyAlignment="1">
      <alignment horizontal="left" vertical="center"/>
    </xf>
    <xf numFmtId="0" fontId="7" fillId="8" borderId="9" xfId="2" applyFont="1" applyFill="1" applyBorder="1" applyAlignment="1">
      <alignment horizontal="left" vertical="center"/>
    </xf>
    <xf numFmtId="0" fontId="7" fillId="8" borderId="10" xfId="2" applyFont="1" applyFill="1" applyBorder="1" applyAlignment="1">
      <alignment horizontal="left" vertical="center"/>
    </xf>
    <xf numFmtId="0" fontId="7" fillId="14" borderId="5" xfId="0" applyFont="1" applyFill="1" applyBorder="1" applyAlignment="1">
      <alignment horizontal="center" vertical="center" wrapText="1"/>
    </xf>
    <xf numFmtId="0" fontId="7" fillId="14" borderId="7" xfId="0" applyFont="1" applyFill="1" applyBorder="1" applyAlignment="1">
      <alignment horizontal="center" vertical="center" wrapText="1"/>
    </xf>
    <xf numFmtId="38" fontId="10" fillId="0" borderId="2" xfId="0" applyNumberFormat="1" applyFont="1" applyBorder="1" applyAlignment="1">
      <alignment horizontal="left" vertical="center" wrapText="1"/>
    </xf>
    <xf numFmtId="38" fontId="10" fillId="0" borderId="3" xfId="0" applyNumberFormat="1" applyFont="1" applyBorder="1" applyAlignment="1">
      <alignment horizontal="left" vertical="center" wrapText="1"/>
    </xf>
    <xf numFmtId="38" fontId="10" fillId="0" borderId="4" xfId="0" applyNumberFormat="1" applyFont="1" applyBorder="1" applyAlignment="1">
      <alignment horizontal="left" vertical="center" wrapText="1"/>
    </xf>
    <xf numFmtId="38" fontId="10" fillId="0" borderId="2" xfId="0" applyNumberFormat="1" applyFont="1" applyBorder="1" applyAlignment="1">
      <alignment vertical="center" wrapText="1"/>
    </xf>
    <xf numFmtId="38" fontId="10" fillId="0" borderId="3" xfId="0" applyNumberFormat="1" applyFont="1" applyBorder="1" applyAlignment="1">
      <alignment vertical="center" wrapText="1"/>
    </xf>
    <xf numFmtId="38" fontId="10" fillId="0" borderId="4" xfId="0" applyNumberFormat="1" applyFont="1" applyBorder="1" applyAlignment="1">
      <alignment vertical="center" wrapText="1"/>
    </xf>
    <xf numFmtId="0" fontId="42" fillId="0" borderId="2" xfId="2" applyFont="1" applyBorder="1" applyAlignment="1">
      <alignment horizontal="left" vertical="center" wrapText="1"/>
    </xf>
    <xf numFmtId="0" fontId="41" fillId="0" borderId="8" xfId="0" applyFont="1" applyBorder="1" applyAlignment="1">
      <alignment horizontal="center" vertical="center" wrapText="1"/>
    </xf>
    <xf numFmtId="0" fontId="41" fillId="0" borderId="10" xfId="0" applyFont="1" applyBorder="1" applyAlignment="1">
      <alignment horizontal="center" vertical="center" wrapText="1"/>
    </xf>
    <xf numFmtId="0" fontId="2" fillId="12" borderId="2"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36" fillId="0" borderId="17" xfId="15" applyFont="1" applyBorder="1" applyAlignment="1">
      <alignment horizontal="center" vertical="center"/>
    </xf>
    <xf numFmtId="0" fontId="36" fillId="0" borderId="15" xfId="15" applyFont="1" applyBorder="1" applyAlignment="1">
      <alignment horizontal="center" vertical="center"/>
    </xf>
    <xf numFmtId="0" fontId="36" fillId="0" borderId="16" xfId="15" applyFont="1" applyBorder="1" applyAlignment="1">
      <alignment horizontal="center" vertical="center"/>
    </xf>
    <xf numFmtId="0" fontId="36" fillId="0" borderId="39" xfId="15" applyFont="1" applyBorder="1" applyAlignment="1">
      <alignment horizontal="center" vertical="center"/>
    </xf>
    <xf numFmtId="0" fontId="36" fillId="0" borderId="9" xfId="15" applyFont="1" applyBorder="1" applyAlignment="1">
      <alignment horizontal="center" vertical="center"/>
    </xf>
    <xf numFmtId="0" fontId="36" fillId="0" borderId="29" xfId="15" applyFont="1" applyBorder="1" applyAlignment="1">
      <alignment horizontal="center" vertical="center"/>
    </xf>
    <xf numFmtId="0" fontId="47" fillId="0" borderId="17" xfId="15" applyFont="1" applyBorder="1" applyAlignment="1">
      <alignment horizontal="center" vertical="center"/>
    </xf>
    <xf numFmtId="0" fontId="47" fillId="0" borderId="15" xfId="15" applyFont="1" applyBorder="1" applyAlignment="1">
      <alignment horizontal="center" vertical="center"/>
    </xf>
    <xf numFmtId="0" fontId="47" fillId="0" borderId="16" xfId="15" applyFont="1" applyBorder="1" applyAlignment="1">
      <alignment horizontal="center" vertical="center"/>
    </xf>
    <xf numFmtId="0" fontId="47" fillId="0" borderId="39" xfId="15" applyFont="1" applyBorder="1" applyAlignment="1">
      <alignment horizontal="center" vertical="center"/>
    </xf>
    <xf numFmtId="0" fontId="47" fillId="0" borderId="9" xfId="15" applyFont="1" applyBorder="1" applyAlignment="1">
      <alignment horizontal="center" vertical="center"/>
    </xf>
    <xf numFmtId="0" fontId="47" fillId="0" borderId="29" xfId="15" applyFont="1" applyBorder="1" applyAlignment="1">
      <alignment horizontal="center" vertical="center"/>
    </xf>
    <xf numFmtId="0" fontId="37" fillId="0" borderId="40" xfId="15" applyFont="1" applyBorder="1" applyAlignment="1">
      <alignment horizontal="center" vertical="center"/>
    </xf>
    <xf numFmtId="0" fontId="37" fillId="0" borderId="6" xfId="15" applyFont="1" applyBorder="1" applyAlignment="1">
      <alignment horizontal="center" vertical="center"/>
    </xf>
    <xf numFmtId="0" fontId="37" fillId="0" borderId="7" xfId="15" applyFont="1" applyBorder="1" applyAlignment="1">
      <alignment horizontal="center" vertical="center"/>
    </xf>
    <xf numFmtId="0" fontId="37" fillId="0" borderId="39" xfId="15" applyFont="1" applyBorder="1" applyAlignment="1">
      <alignment horizontal="center" vertical="center"/>
    </xf>
    <xf numFmtId="0" fontId="37" fillId="0" borderId="9" xfId="15" applyFont="1" applyBorder="1" applyAlignment="1">
      <alignment horizontal="center" vertical="center"/>
    </xf>
    <xf numFmtId="0" fontId="37" fillId="0" borderId="10" xfId="15" applyFont="1" applyBorder="1" applyAlignment="1">
      <alignment horizontal="center" vertical="center"/>
    </xf>
    <xf numFmtId="0" fontId="37" fillId="0" borderId="58" xfId="15" applyFont="1" applyBorder="1" applyAlignment="1">
      <alignment horizontal="center" vertical="center"/>
    </xf>
    <xf numFmtId="0" fontId="37" fillId="0" borderId="1" xfId="15" applyFont="1" applyBorder="1" applyAlignment="1">
      <alignment horizontal="center" vertical="center"/>
    </xf>
    <xf numFmtId="0" fontId="36" fillId="0" borderId="1" xfId="15" applyFont="1" applyBorder="1" applyAlignment="1">
      <alignment horizontal="center" vertical="center" wrapText="1"/>
    </xf>
    <xf numFmtId="0" fontId="36" fillId="0" borderId="1" xfId="15" applyFont="1" applyBorder="1" applyAlignment="1">
      <alignment horizontal="center"/>
    </xf>
    <xf numFmtId="0" fontId="38" fillId="0" borderId="1" xfId="15" applyFont="1" applyBorder="1" applyAlignment="1">
      <alignment horizontal="center" vertical="center"/>
    </xf>
    <xf numFmtId="0" fontId="38" fillId="0" borderId="5" xfId="15" applyFont="1" applyBorder="1" applyAlignment="1">
      <alignment horizontal="center" vertical="center"/>
    </xf>
    <xf numFmtId="0" fontId="38" fillId="0" borderId="47" xfId="15" applyFont="1" applyBorder="1" applyAlignment="1">
      <alignment horizontal="center" vertical="center"/>
    </xf>
    <xf numFmtId="0" fontId="38" fillId="0" borderId="8" xfId="15" applyFont="1" applyBorder="1" applyAlignment="1">
      <alignment horizontal="center" vertical="center"/>
    </xf>
    <xf numFmtId="0" fontId="38" fillId="0" borderId="29" xfId="15" applyFont="1" applyBorder="1" applyAlignment="1">
      <alignment horizontal="center" vertical="center"/>
    </xf>
    <xf numFmtId="0" fontId="39" fillId="0" borderId="23" xfId="15" applyFont="1" applyBorder="1" applyAlignment="1">
      <alignment horizontal="center" vertical="center"/>
    </xf>
    <xf numFmtId="0" fontId="39" fillId="0" borderId="24" xfId="15" applyFont="1" applyBorder="1" applyAlignment="1">
      <alignment horizontal="center" vertical="center"/>
    </xf>
    <xf numFmtId="0" fontId="39" fillId="0" borderId="57" xfId="15" applyFont="1" applyBorder="1" applyAlignment="1">
      <alignment horizontal="center" vertical="center"/>
    </xf>
    <xf numFmtId="0" fontId="39" fillId="0" borderId="45" xfId="15" applyFont="1" applyBorder="1" applyAlignment="1">
      <alignment horizontal="center" vertical="center"/>
    </xf>
    <xf numFmtId="0" fontId="38" fillId="0" borderId="51" xfId="15" applyFont="1" applyBorder="1" applyAlignment="1">
      <alignment horizontal="center" vertical="center"/>
    </xf>
    <xf numFmtId="0" fontId="38" fillId="0" borderId="3" xfId="15" applyFont="1" applyBorder="1" applyAlignment="1">
      <alignment horizontal="center" vertical="center"/>
    </xf>
    <xf numFmtId="0" fontId="38" fillId="0" borderId="6" xfId="15" applyFont="1" applyBorder="1" applyAlignment="1">
      <alignment horizontal="center" vertical="center"/>
    </xf>
    <xf numFmtId="0" fontId="38" fillId="0" borderId="39" xfId="15" applyFont="1" applyBorder="1" applyAlignment="1">
      <alignment horizontal="center" vertical="center"/>
    </xf>
    <xf numFmtId="0" fontId="38" fillId="0" borderId="9" xfId="15" applyFont="1" applyBorder="1" applyAlignment="1">
      <alignment horizontal="center" vertical="center"/>
    </xf>
    <xf numFmtId="0" fontId="38" fillId="0" borderId="40" xfId="15" applyFont="1" applyBorder="1" applyAlignment="1">
      <alignment horizontal="center" vertical="center"/>
    </xf>
    <xf numFmtId="0" fontId="38" fillId="0" borderId="7" xfId="15" applyFont="1" applyBorder="1" applyAlignment="1">
      <alignment horizontal="center" vertical="center"/>
    </xf>
    <xf numFmtId="0" fontId="38" fillId="0" borderId="10" xfId="15" applyFont="1" applyBorder="1" applyAlignment="1">
      <alignment horizontal="center" vertical="center"/>
    </xf>
    <xf numFmtId="173" fontId="38" fillId="0" borderId="11" xfId="15" applyNumberFormat="1" applyFont="1" applyBorder="1" applyAlignment="1">
      <alignment horizontal="center" vertical="center"/>
    </xf>
    <xf numFmtId="173" fontId="38" fillId="0" borderId="12" xfId="15" applyNumberFormat="1" applyFont="1" applyBorder="1" applyAlignment="1">
      <alignment horizontal="center" vertical="center"/>
    </xf>
    <xf numFmtId="0" fontId="38" fillId="0" borderId="11" xfId="15" applyFont="1" applyBorder="1" applyAlignment="1">
      <alignment horizontal="center" vertical="center"/>
    </xf>
    <xf numFmtId="0" fontId="38" fillId="0" borderId="12" xfId="15" applyFont="1" applyBorder="1" applyAlignment="1">
      <alignment horizontal="center" vertical="center"/>
    </xf>
    <xf numFmtId="0" fontId="38" fillId="0" borderId="58" xfId="15" applyFont="1" applyBorder="1" applyAlignment="1">
      <alignment horizontal="center" vertical="center"/>
    </xf>
    <xf numFmtId="0" fontId="40" fillId="0" borderId="32" xfId="15" applyFont="1" applyBorder="1" applyAlignment="1">
      <alignment horizontal="left" vertical="center" wrapText="1"/>
    </xf>
    <xf numFmtId="0" fontId="40" fillId="0" borderId="38" xfId="15" applyFont="1" applyBorder="1" applyAlignment="1">
      <alignment horizontal="left" vertical="center" wrapText="1"/>
    </xf>
    <xf numFmtId="0" fontId="40" fillId="0" borderId="44" xfId="15" applyFont="1" applyBorder="1" applyAlignment="1">
      <alignment horizontal="left" vertical="center" wrapText="1"/>
    </xf>
    <xf numFmtId="0" fontId="11" fillId="0" borderId="52" xfId="0" applyFont="1" applyBorder="1" applyAlignment="1">
      <alignment horizontal="center" vertical="center"/>
    </xf>
    <xf numFmtId="0" fontId="11" fillId="0" borderId="50" xfId="0" applyFont="1" applyBorder="1" applyAlignment="1">
      <alignment horizontal="center" vertical="center"/>
    </xf>
    <xf numFmtId="0" fontId="36" fillId="0" borderId="8" xfId="15" applyFont="1" applyBorder="1" applyAlignment="1">
      <alignment horizontal="center" vertical="center"/>
    </xf>
    <xf numFmtId="0" fontId="11" fillId="0" borderId="2" xfId="0" applyFont="1" applyBorder="1" applyAlignment="1">
      <alignment horizontal="center" vertical="center"/>
    </xf>
    <xf numFmtId="0" fontId="11" fillId="0" borderId="25" xfId="0"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1" fillId="0" borderId="33" xfId="0" applyFont="1" applyBorder="1" applyAlignment="1">
      <alignment horizontal="center" vertical="center"/>
    </xf>
    <xf numFmtId="0" fontId="11" fillId="0" borderId="45" xfId="0" applyFont="1" applyBorder="1" applyAlignment="1">
      <alignment horizontal="center" vertical="center"/>
    </xf>
    <xf numFmtId="0" fontId="40" fillId="0" borderId="58" xfId="15" applyFont="1" applyBorder="1" applyAlignment="1">
      <alignment horizontal="left" vertical="center" wrapText="1"/>
    </xf>
    <xf numFmtId="0" fontId="36" fillId="0" borderId="33" xfId="15" applyFont="1" applyBorder="1" applyAlignment="1">
      <alignment horizontal="center" vertical="center"/>
    </xf>
    <xf numFmtId="0" fontId="36" fillId="0" borderId="45" xfId="15" applyFont="1" applyBorder="1" applyAlignment="1">
      <alignment horizontal="center" vertical="center"/>
    </xf>
    <xf numFmtId="0" fontId="18" fillId="0" borderId="2" xfId="0" applyFont="1" applyBorder="1" applyAlignment="1">
      <alignment horizontal="center" vertical="center"/>
    </xf>
    <xf numFmtId="0" fontId="18" fillId="0" borderId="25" xfId="0" applyFont="1" applyBorder="1" applyAlignment="1">
      <alignment horizontal="center" vertical="center"/>
    </xf>
    <xf numFmtId="0" fontId="18" fillId="0" borderId="0" xfId="0" applyFont="1" applyAlignment="1">
      <alignment horizontal="left" vertical="top"/>
    </xf>
    <xf numFmtId="0" fontId="18" fillId="0" borderId="2" xfId="0" applyFont="1" applyBorder="1" applyAlignment="1">
      <alignment horizontal="center" vertical="center" wrapText="1"/>
    </xf>
    <xf numFmtId="0" fontId="18" fillId="0" borderId="25" xfId="0" applyFont="1" applyBorder="1" applyAlignment="1">
      <alignment horizontal="center" vertical="center" wrapText="1"/>
    </xf>
    <xf numFmtId="0" fontId="40" fillId="0" borderId="43" xfId="15" applyFont="1" applyBorder="1" applyAlignment="1">
      <alignment horizontal="left" vertical="center" wrapText="1"/>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169" fontId="4" fillId="0" borderId="11" xfId="0" applyNumberFormat="1" applyFont="1" applyBorder="1" applyAlignment="1">
      <alignment vertical="center" wrapText="1"/>
    </xf>
    <xf numFmtId="169" fontId="4" fillId="0" borderId="12" xfId="0" applyNumberFormat="1" applyFont="1" applyBorder="1" applyAlignment="1">
      <alignment vertical="center" wrapText="1"/>
    </xf>
    <xf numFmtId="169" fontId="4" fillId="0" borderId="11" xfId="0" applyNumberFormat="1" applyFont="1" applyBorder="1" applyAlignment="1">
      <alignment horizontal="right" vertical="center" wrapText="1"/>
    </xf>
    <xf numFmtId="169" fontId="4" fillId="0" borderId="12" xfId="0" applyNumberFormat="1" applyFont="1" applyBorder="1" applyAlignment="1">
      <alignment horizontal="right" vertical="center" wrapText="1"/>
    </xf>
    <xf numFmtId="0" fontId="7" fillId="14" borderId="2" xfId="2" applyFont="1" applyFill="1" applyBorder="1" applyAlignment="1">
      <alignment horizontal="center" vertical="center"/>
    </xf>
    <xf numFmtId="0" fontId="7" fillId="14" borderId="4" xfId="2" applyFont="1" applyFill="1" applyBorder="1" applyAlignment="1">
      <alignment horizontal="center" vertical="center"/>
    </xf>
    <xf numFmtId="0" fontId="7" fillId="14" borderId="3" xfId="2" applyFont="1" applyFill="1" applyBorder="1" applyAlignment="1">
      <alignment horizontal="center" vertical="center"/>
    </xf>
    <xf numFmtId="169" fontId="6" fillId="0" borderId="11" xfId="0" applyNumberFormat="1" applyFont="1" applyBorder="1" applyAlignment="1">
      <alignment vertical="center" wrapText="1"/>
    </xf>
    <xf numFmtId="169" fontId="6" fillId="0" borderId="12" xfId="0" applyNumberFormat="1" applyFont="1" applyBorder="1" applyAlignment="1">
      <alignmen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7" fillId="2" borderId="4" xfId="2" applyFont="1" applyFill="1" applyBorder="1" applyAlignment="1">
      <alignment horizontal="center" vertical="center"/>
    </xf>
    <xf numFmtId="0" fontId="6" fillId="0" borderId="11" xfId="2" applyFont="1" applyBorder="1" applyAlignment="1">
      <alignment horizontal="left" vertical="center" wrapText="1"/>
    </xf>
    <xf numFmtId="0" fontId="6" fillId="0" borderId="12" xfId="2" applyFont="1" applyBorder="1" applyAlignment="1">
      <alignment horizontal="left" vertical="center" wrapText="1"/>
    </xf>
    <xf numFmtId="177" fontId="3" fillId="0" borderId="11" xfId="0" applyNumberFormat="1" applyFont="1" applyBorder="1" applyAlignment="1">
      <alignment horizontal="left" vertical="center" wrapText="1"/>
    </xf>
    <xf numFmtId="177" fontId="3" fillId="0" borderId="12" xfId="0" applyNumberFormat="1" applyFont="1" applyBorder="1" applyAlignment="1">
      <alignment horizontal="left" vertical="center" wrapText="1"/>
    </xf>
    <xf numFmtId="0" fontId="6" fillId="0" borderId="0" xfId="2" applyFont="1" applyAlignment="1">
      <alignment horizontal="center" vertical="center"/>
    </xf>
    <xf numFmtId="175" fontId="4" fillId="0" borderId="11" xfId="8" applyNumberFormat="1" applyFont="1" applyBorder="1" applyAlignment="1">
      <alignment horizontal="right"/>
    </xf>
    <xf numFmtId="175" fontId="4" fillId="0" borderId="12" xfId="8" applyNumberFormat="1" applyFont="1" applyBorder="1" applyAlignment="1">
      <alignment horizontal="right"/>
    </xf>
    <xf numFmtId="0" fontId="29" fillId="0" borderId="17" xfId="12" applyFont="1" applyBorder="1" applyAlignment="1">
      <alignment horizontal="center" vertical="center"/>
    </xf>
    <xf numFmtId="0" fontId="29" fillId="0" borderId="15" xfId="12" applyFont="1" applyBorder="1" applyAlignment="1">
      <alignment horizontal="center" vertical="center"/>
    </xf>
    <xf numFmtId="0" fontId="29" fillId="0" borderId="16" xfId="12" applyFont="1" applyBorder="1" applyAlignment="1">
      <alignment horizontal="center" vertical="center"/>
    </xf>
    <xf numFmtId="0" fontId="29" fillId="0" borderId="21" xfId="12" applyFont="1" applyBorder="1" applyAlignment="1">
      <alignment horizontal="center" vertical="center"/>
    </xf>
    <xf numFmtId="0" fontId="29" fillId="0" borderId="0" xfId="12" applyFont="1" applyAlignment="1">
      <alignment horizontal="center" vertical="center"/>
    </xf>
    <xf numFmtId="0" fontId="29" fillId="0" borderId="20" xfId="12" applyFont="1" applyBorder="1" applyAlignment="1">
      <alignment horizontal="center" vertical="center"/>
    </xf>
    <xf numFmtId="0" fontId="21" fillId="14" borderId="21" xfId="12" applyFont="1" applyFill="1" applyBorder="1" applyAlignment="1">
      <alignment horizontal="center" vertical="center" wrapText="1"/>
    </xf>
    <xf numFmtId="0" fontId="21" fillId="14" borderId="0" xfId="12" applyFont="1" applyFill="1" applyAlignment="1">
      <alignment horizontal="center" vertical="center" wrapText="1"/>
    </xf>
    <xf numFmtId="0" fontId="21" fillId="14" borderId="20" xfId="12" applyFont="1" applyFill="1" applyBorder="1" applyAlignment="1">
      <alignment horizontal="center" vertical="center" wrapText="1"/>
    </xf>
    <xf numFmtId="0" fontId="21" fillId="14" borderId="22" xfId="12" applyFont="1" applyFill="1" applyBorder="1" applyAlignment="1">
      <alignment horizontal="center" vertical="center" wrapText="1"/>
    </xf>
    <xf numFmtId="0" fontId="21" fillId="14" borderId="23" xfId="12" applyFont="1" applyFill="1" applyBorder="1" applyAlignment="1">
      <alignment horizontal="center" vertical="center" wrapText="1"/>
    </xf>
    <xf numFmtId="0" fontId="21" fillId="14" borderId="24" xfId="12" applyFont="1" applyFill="1" applyBorder="1" applyAlignment="1">
      <alignment horizontal="center" vertical="center" wrapText="1"/>
    </xf>
    <xf numFmtId="0" fontId="2" fillId="14" borderId="21" xfId="12" applyFont="1" applyFill="1" applyBorder="1" applyAlignment="1">
      <alignment horizontal="center" vertical="center" wrapText="1"/>
    </xf>
    <xf numFmtId="0" fontId="2" fillId="14" borderId="0" xfId="12" applyFont="1" applyFill="1" applyAlignment="1">
      <alignment horizontal="center" vertical="center" wrapText="1"/>
    </xf>
    <xf numFmtId="0" fontId="2" fillId="14" borderId="20" xfId="12" applyFont="1" applyFill="1" applyBorder="1" applyAlignment="1">
      <alignment horizontal="center" vertical="center" wrapText="1"/>
    </xf>
    <xf numFmtId="0" fontId="2" fillId="14" borderId="22" xfId="12" applyFont="1" applyFill="1" applyBorder="1" applyAlignment="1">
      <alignment horizontal="center" vertical="center" wrapText="1"/>
    </xf>
    <xf numFmtId="0" fontId="2" fillId="14" borderId="23" xfId="12" applyFont="1" applyFill="1" applyBorder="1" applyAlignment="1">
      <alignment horizontal="center" vertical="center" wrapText="1"/>
    </xf>
    <xf numFmtId="0" fontId="2" fillId="14" borderId="24" xfId="12" applyFont="1" applyFill="1" applyBorder="1" applyAlignment="1">
      <alignment horizontal="center" vertical="center" wrapText="1"/>
    </xf>
    <xf numFmtId="0" fontId="21" fillId="0" borderId="1" xfId="12" applyFont="1" applyBorder="1" applyAlignment="1">
      <alignment horizontal="center" vertical="center"/>
    </xf>
    <xf numFmtId="49" fontId="22" fillId="0" borderId="1" xfId="12" applyNumberFormat="1" applyFont="1" applyBorder="1" applyAlignment="1">
      <alignment horizontal="center" vertical="center" shrinkToFit="1"/>
    </xf>
    <xf numFmtId="0" fontId="23" fillId="0" borderId="1" xfId="12" applyFont="1" applyBorder="1" applyAlignment="1">
      <alignment horizontal="center"/>
    </xf>
    <xf numFmtId="0" fontId="1" fillId="0" borderId="17" xfId="12" applyBorder="1" applyAlignment="1">
      <alignment horizontal="center"/>
    </xf>
    <xf numFmtId="0" fontId="1" fillId="0" borderId="15" xfId="12" applyBorder="1" applyAlignment="1">
      <alignment horizontal="center"/>
    </xf>
    <xf numFmtId="0" fontId="1" fillId="0" borderId="16" xfId="12" applyBorder="1" applyAlignment="1">
      <alignment horizontal="center"/>
    </xf>
    <xf numFmtId="0" fontId="1" fillId="0" borderId="21" xfId="12" applyBorder="1" applyAlignment="1">
      <alignment horizontal="center"/>
    </xf>
    <xf numFmtId="0" fontId="1" fillId="0" borderId="0" xfId="12" applyAlignment="1">
      <alignment horizontal="center"/>
    </xf>
    <xf numFmtId="0" fontId="1" fillId="0" borderId="20" xfId="12" applyBorder="1" applyAlignment="1">
      <alignment horizontal="center"/>
    </xf>
    <xf numFmtId="0" fontId="24" fillId="0" borderId="15" xfId="12" applyFont="1" applyBorder="1" applyAlignment="1">
      <alignment horizontal="center" vertical="center"/>
    </xf>
    <xf numFmtId="0" fontId="24" fillId="0" borderId="0" xfId="12" applyFont="1" applyAlignment="1">
      <alignment horizontal="center" vertical="center"/>
    </xf>
    <xf numFmtId="0" fontId="56" fillId="0" borderId="17" xfId="12" applyFont="1" applyBorder="1" applyAlignment="1">
      <alignment horizontal="center"/>
    </xf>
    <xf numFmtId="0" fontId="56" fillId="0" borderId="16" xfId="12" applyFont="1" applyBorder="1" applyAlignment="1">
      <alignment horizontal="center"/>
    </xf>
    <xf numFmtId="0" fontId="56" fillId="0" borderId="21" xfId="12" applyFont="1" applyBorder="1" applyAlignment="1">
      <alignment horizontal="center"/>
    </xf>
    <xf numFmtId="0" fontId="56" fillId="0" borderId="20" xfId="12" applyFont="1" applyBorder="1" applyAlignment="1">
      <alignment horizontal="center"/>
    </xf>
    <xf numFmtId="14" fontId="2" fillId="0" borderId="0" xfId="12" applyNumberFormat="1" applyFont="1" applyAlignment="1">
      <alignment horizontal="center" vertical="center"/>
    </xf>
    <xf numFmtId="0" fontId="57" fillId="0" borderId="0" xfId="12" applyFont="1" applyAlignment="1">
      <alignment horizontal="center" vertical="center"/>
    </xf>
    <xf numFmtId="0" fontId="58" fillId="0" borderId="0" xfId="12" applyFont="1" applyAlignment="1">
      <alignment horizontal="center" vertical="center"/>
    </xf>
    <xf numFmtId="0" fontId="45" fillId="0" borderId="0" xfId="12" applyFont="1" applyAlignment="1">
      <alignment horizontal="center" vertical="center"/>
    </xf>
    <xf numFmtId="49" fontId="59" fillId="0" borderId="21" xfId="12" applyNumberFormat="1" applyFont="1" applyBorder="1" applyAlignment="1">
      <alignment horizontal="center" vertical="center" shrinkToFit="1"/>
    </xf>
    <xf numFmtId="49" fontId="59" fillId="0" borderId="20" xfId="12" applyNumberFormat="1" applyFont="1" applyBorder="1" applyAlignment="1">
      <alignment horizontal="center" vertical="center" shrinkToFit="1"/>
    </xf>
    <xf numFmtId="0" fontId="29" fillId="0" borderId="0" xfId="12" applyFont="1" applyBorder="1" applyAlignment="1">
      <alignment horizontal="center" vertical="center"/>
    </xf>
    <xf numFmtId="0" fontId="23" fillId="14" borderId="17" xfId="13" applyFont="1" applyFill="1" applyBorder="1" applyAlignment="1">
      <alignment horizontal="center" vertical="center" wrapText="1"/>
    </xf>
    <xf numFmtId="0" fontId="23" fillId="14" borderId="15" xfId="13" applyFont="1" applyFill="1" applyBorder="1" applyAlignment="1">
      <alignment horizontal="center" vertical="center" wrapText="1"/>
    </xf>
    <xf numFmtId="0" fontId="23" fillId="14" borderId="16" xfId="13" applyFont="1" applyFill="1" applyBorder="1" applyAlignment="1">
      <alignment horizontal="center" vertical="center" wrapText="1"/>
    </xf>
    <xf numFmtId="0" fontId="23" fillId="14" borderId="22" xfId="13" applyFont="1" applyFill="1" applyBorder="1" applyAlignment="1">
      <alignment horizontal="center" vertical="center" wrapText="1"/>
    </xf>
    <xf numFmtId="0" fontId="23" fillId="14" borderId="23" xfId="13" applyFont="1" applyFill="1" applyBorder="1" applyAlignment="1">
      <alignment horizontal="center" vertical="center" wrapText="1"/>
    </xf>
    <xf numFmtId="0" fontId="23" fillId="14" borderId="24" xfId="13" applyFont="1" applyFill="1" applyBorder="1" applyAlignment="1">
      <alignment horizontal="center" vertical="center" wrapText="1"/>
    </xf>
    <xf numFmtId="0" fontId="19" fillId="20" borderId="17" xfId="12" applyFont="1" applyFill="1" applyBorder="1" applyAlignment="1">
      <alignment horizontal="center" vertical="center" wrapText="1"/>
    </xf>
    <xf numFmtId="0" fontId="3" fillId="20" borderId="15" xfId="12" applyFont="1" applyFill="1" applyBorder="1" applyAlignment="1">
      <alignment horizontal="center" vertical="center" wrapText="1"/>
    </xf>
    <xf numFmtId="0" fontId="3" fillId="20" borderId="16" xfId="12" applyFont="1" applyFill="1" applyBorder="1" applyAlignment="1">
      <alignment horizontal="center" vertical="center" wrapText="1"/>
    </xf>
    <xf numFmtId="0" fontId="3" fillId="20" borderId="22" xfId="12" applyFont="1" applyFill="1" applyBorder="1" applyAlignment="1">
      <alignment horizontal="center" vertical="center" wrapText="1"/>
    </xf>
    <xf numFmtId="0" fontId="3" fillId="20" borderId="23" xfId="12" applyFont="1" applyFill="1" applyBorder="1" applyAlignment="1">
      <alignment horizontal="center" vertical="center" wrapText="1"/>
    </xf>
    <xf numFmtId="0" fontId="3" fillId="20" borderId="24" xfId="12" applyFont="1" applyFill="1" applyBorder="1" applyAlignment="1">
      <alignment horizontal="center" vertical="center" wrapText="1"/>
    </xf>
    <xf numFmtId="0" fontId="24" fillId="0" borderId="16" xfId="12" applyFont="1" applyBorder="1" applyAlignment="1">
      <alignment horizontal="center" vertical="center"/>
    </xf>
    <xf numFmtId="0" fontId="24" fillId="0" borderId="0" xfId="12" applyFont="1" applyBorder="1" applyAlignment="1">
      <alignment horizontal="center" vertical="center"/>
    </xf>
    <xf numFmtId="0" fontId="24" fillId="0" borderId="20" xfId="12" applyFont="1" applyBorder="1" applyAlignment="1">
      <alignment horizontal="center" vertical="center"/>
    </xf>
    <xf numFmtId="0" fontId="2" fillId="0" borderId="3" xfId="12" applyFont="1" applyBorder="1" applyAlignment="1">
      <alignment horizontal="center" vertical="center"/>
    </xf>
    <xf numFmtId="0" fontId="2" fillId="0" borderId="4" xfId="12" applyFont="1" applyBorder="1" applyAlignment="1">
      <alignment horizontal="center" vertical="center"/>
    </xf>
    <xf numFmtId="0" fontId="2" fillId="0" borderId="2" xfId="12" applyFont="1" applyBorder="1" applyAlignment="1">
      <alignment horizontal="center" vertical="center"/>
    </xf>
    <xf numFmtId="14" fontId="2" fillId="0" borderId="2" xfId="12" applyNumberFormat="1" applyFont="1" applyBorder="1" applyAlignment="1">
      <alignment horizontal="center" vertical="center"/>
    </xf>
    <xf numFmtId="0" fontId="35" fillId="0" borderId="6" xfId="12" applyFont="1" applyBorder="1" applyAlignment="1">
      <alignment horizontal="center" vertical="center"/>
    </xf>
    <xf numFmtId="0" fontId="35" fillId="0" borderId="7" xfId="12" applyFont="1" applyBorder="1" applyAlignment="1">
      <alignment horizontal="center" vertical="center"/>
    </xf>
    <xf numFmtId="0" fontId="35" fillId="0" borderId="9" xfId="12" applyFont="1" applyBorder="1" applyAlignment="1">
      <alignment horizontal="center" vertical="center"/>
    </xf>
    <xf numFmtId="0" fontId="35" fillId="0" borderId="10" xfId="12" applyFont="1" applyBorder="1" applyAlignment="1">
      <alignment horizontal="center" vertical="center"/>
    </xf>
    <xf numFmtId="49" fontId="22" fillId="0" borderId="26" xfId="12" applyNumberFormat="1" applyFont="1" applyBorder="1" applyAlignment="1">
      <alignment horizontal="center" vertical="center" shrinkToFit="1"/>
    </xf>
    <xf numFmtId="0" fontId="9" fillId="20" borderId="15" xfId="12" applyFont="1" applyFill="1" applyBorder="1" applyAlignment="1">
      <alignment horizontal="center" vertical="center" wrapText="1"/>
    </xf>
    <xf numFmtId="0" fontId="9" fillId="20" borderId="16" xfId="12" applyFont="1" applyFill="1" applyBorder="1" applyAlignment="1">
      <alignment horizontal="center" vertical="center" wrapText="1"/>
    </xf>
    <xf numFmtId="0" fontId="9" fillId="20" borderId="23" xfId="12" applyFont="1" applyFill="1" applyBorder="1" applyAlignment="1">
      <alignment horizontal="center" vertical="center" wrapText="1"/>
    </xf>
    <xf numFmtId="0" fontId="9" fillId="20" borderId="24" xfId="12" applyFont="1" applyFill="1" applyBorder="1" applyAlignment="1">
      <alignment horizontal="center" vertical="center" wrapText="1"/>
    </xf>
    <xf numFmtId="0" fontId="19" fillId="20" borderId="15" xfId="12" applyFont="1" applyFill="1" applyBorder="1" applyAlignment="1">
      <alignment horizontal="center" vertical="center" wrapText="1"/>
    </xf>
    <xf numFmtId="0" fontId="19" fillId="20" borderId="16" xfId="12" applyFont="1" applyFill="1" applyBorder="1" applyAlignment="1">
      <alignment horizontal="center" vertical="center" wrapText="1"/>
    </xf>
    <xf numFmtId="0" fontId="19" fillId="20" borderId="22" xfId="12" applyFont="1" applyFill="1" applyBorder="1" applyAlignment="1">
      <alignment horizontal="center" vertical="center" wrapText="1"/>
    </xf>
    <xf numFmtId="0" fontId="19" fillId="20" borderId="23" xfId="12" applyFont="1" applyFill="1" applyBorder="1" applyAlignment="1">
      <alignment horizontal="center" vertical="center" wrapText="1"/>
    </xf>
    <xf numFmtId="0" fontId="19" fillId="20" borderId="24" xfId="12" applyFont="1" applyFill="1" applyBorder="1" applyAlignment="1">
      <alignment horizontal="center" vertical="center" wrapText="1"/>
    </xf>
    <xf numFmtId="0" fontId="29" fillId="0" borderId="22" xfId="12" applyFont="1" applyBorder="1" applyAlignment="1">
      <alignment horizontal="center" vertical="center"/>
    </xf>
    <xf numFmtId="0" fontId="29" fillId="0" borderId="23" xfId="12" applyFont="1" applyBorder="1" applyAlignment="1">
      <alignment horizontal="center" vertical="center"/>
    </xf>
    <xf numFmtId="0" fontId="29" fillId="0" borderId="24" xfId="12" applyFont="1" applyBorder="1" applyAlignment="1">
      <alignment horizontal="center" vertical="center"/>
    </xf>
    <xf numFmtId="0" fontId="9" fillId="20" borderId="17" xfId="12" applyFont="1" applyFill="1" applyBorder="1" applyAlignment="1">
      <alignment horizontal="center" vertical="center" wrapText="1"/>
    </xf>
    <xf numFmtId="0" fontId="9" fillId="20" borderId="22" xfId="12" applyFont="1" applyFill="1" applyBorder="1" applyAlignment="1">
      <alignment horizontal="center" vertical="center" wrapText="1"/>
    </xf>
    <xf numFmtId="0" fontId="3" fillId="20" borderId="17" xfId="12" applyFont="1" applyFill="1" applyBorder="1" applyAlignment="1">
      <alignment horizontal="center" vertical="center" wrapText="1"/>
    </xf>
    <xf numFmtId="0" fontId="53" fillId="7" borderId="17" xfId="17" applyFont="1" applyFill="1" applyBorder="1" applyAlignment="1">
      <alignment horizontal="center" vertical="center" wrapText="1"/>
    </xf>
    <xf numFmtId="0" fontId="53" fillId="7" borderId="15" xfId="17" applyFont="1" applyFill="1" applyBorder="1" applyAlignment="1">
      <alignment horizontal="center" vertical="center" wrapText="1"/>
    </xf>
    <xf numFmtId="0" fontId="53" fillId="7" borderId="16" xfId="17" applyFont="1" applyFill="1" applyBorder="1" applyAlignment="1">
      <alignment horizontal="center" vertical="center" wrapText="1"/>
    </xf>
    <xf numFmtId="0" fontId="53" fillId="7" borderId="22" xfId="17" applyFont="1" applyFill="1" applyBorder="1" applyAlignment="1">
      <alignment horizontal="center" vertical="center" wrapText="1"/>
    </xf>
    <xf numFmtId="0" fontId="53" fillId="7" borderId="23" xfId="17" applyFont="1" applyFill="1" applyBorder="1" applyAlignment="1">
      <alignment horizontal="center" vertical="center" wrapText="1"/>
    </xf>
    <xf numFmtId="0" fontId="53" fillId="7" borderId="24" xfId="17" applyFont="1" applyFill="1" applyBorder="1" applyAlignment="1">
      <alignment horizontal="center" vertical="center" wrapText="1"/>
    </xf>
    <xf numFmtId="0" fontId="35" fillId="0" borderId="48" xfId="12" applyFont="1" applyBorder="1" applyAlignment="1">
      <alignment horizontal="center" vertical="center"/>
    </xf>
    <xf numFmtId="0" fontId="35" fillId="0" borderId="49" xfId="12" applyFont="1" applyBorder="1" applyAlignment="1">
      <alignment horizontal="center" vertical="center"/>
    </xf>
    <xf numFmtId="0" fontId="35" fillId="0" borderId="50" xfId="12" applyFont="1" applyBorder="1" applyAlignment="1">
      <alignment horizontal="center" vertical="center"/>
    </xf>
    <xf numFmtId="0" fontId="19" fillId="7" borderId="17" xfId="12" applyFont="1" applyFill="1" applyBorder="1" applyAlignment="1">
      <alignment horizontal="center" vertical="center" wrapText="1"/>
    </xf>
    <xf numFmtId="0" fontId="19" fillId="7" borderId="15" xfId="12" applyFont="1" applyFill="1" applyBorder="1" applyAlignment="1">
      <alignment horizontal="center" vertical="center" wrapText="1"/>
    </xf>
    <xf numFmtId="0" fontId="19" fillId="7" borderId="16" xfId="12" applyFont="1" applyFill="1" applyBorder="1" applyAlignment="1">
      <alignment horizontal="center" vertical="center" wrapText="1"/>
    </xf>
    <xf numFmtId="0" fontId="19" fillId="7" borderId="22" xfId="12" applyFont="1" applyFill="1" applyBorder="1" applyAlignment="1">
      <alignment horizontal="center" vertical="center" wrapText="1"/>
    </xf>
    <xf numFmtId="0" fontId="19" fillId="7" borderId="23" xfId="12" applyFont="1" applyFill="1" applyBorder="1" applyAlignment="1">
      <alignment horizontal="center" vertical="center" wrapText="1"/>
    </xf>
    <xf numFmtId="0" fontId="19" fillId="7" borderId="24" xfId="12" applyFont="1" applyFill="1" applyBorder="1" applyAlignment="1">
      <alignment horizontal="center" vertical="center" wrapText="1"/>
    </xf>
    <xf numFmtId="0" fontId="44" fillId="7" borderId="17" xfId="12" applyFont="1" applyFill="1" applyBorder="1" applyAlignment="1">
      <alignment horizontal="center" vertical="center" wrapText="1"/>
    </xf>
    <xf numFmtId="0" fontId="44" fillId="7" borderId="15" xfId="12" applyFont="1" applyFill="1" applyBorder="1" applyAlignment="1">
      <alignment horizontal="center" vertical="center" wrapText="1"/>
    </xf>
    <xf numFmtId="0" fontId="44" fillId="7" borderId="22" xfId="12" applyFont="1" applyFill="1" applyBorder="1" applyAlignment="1">
      <alignment horizontal="center" vertical="center" wrapText="1"/>
    </xf>
    <xf numFmtId="0" fontId="44" fillId="7" borderId="23" xfId="12" applyFont="1" applyFill="1" applyBorder="1" applyAlignment="1">
      <alignment horizontal="center" vertical="center" wrapText="1"/>
    </xf>
    <xf numFmtId="0" fontId="2" fillId="21" borderId="17" xfId="12" applyFont="1" applyFill="1" applyBorder="1" applyAlignment="1">
      <alignment horizontal="center" vertical="center" wrapText="1"/>
    </xf>
    <xf numFmtId="0" fontId="2" fillId="21" borderId="22" xfId="12" applyFont="1" applyFill="1" applyBorder="1" applyAlignment="1">
      <alignment horizontal="center" vertical="center" wrapText="1"/>
    </xf>
    <xf numFmtId="0" fontId="66" fillId="7" borderId="17" xfId="17" applyFont="1" applyFill="1" applyBorder="1" applyAlignment="1">
      <alignment horizontal="center" vertical="center" wrapText="1"/>
    </xf>
    <xf numFmtId="0" fontId="66" fillId="7" borderId="15" xfId="17" applyFont="1" applyFill="1" applyBorder="1" applyAlignment="1">
      <alignment horizontal="center" vertical="center" wrapText="1"/>
    </xf>
    <xf numFmtId="0" fontId="66" fillId="7" borderId="22" xfId="17" applyFont="1" applyFill="1" applyBorder="1" applyAlignment="1">
      <alignment horizontal="center" vertical="center" wrapText="1"/>
    </xf>
    <xf numFmtId="0" fontId="66" fillId="7" borderId="23" xfId="17" applyFont="1" applyFill="1" applyBorder="1" applyAlignment="1">
      <alignment horizontal="center" vertical="center" wrapText="1"/>
    </xf>
    <xf numFmtId="0" fontId="35" fillId="0" borderId="41" xfId="12" applyFont="1" applyBorder="1" applyAlignment="1">
      <alignment horizontal="center" vertical="center"/>
    </xf>
    <xf numFmtId="0" fontId="35" fillId="0" borderId="36" xfId="12" applyFont="1" applyBorder="1" applyAlignment="1">
      <alignment horizontal="center" vertical="center"/>
    </xf>
    <xf numFmtId="0" fontId="35" fillId="0" borderId="42" xfId="12" applyFont="1" applyBorder="1" applyAlignment="1">
      <alignment horizontal="center" vertical="center"/>
    </xf>
    <xf numFmtId="0" fontId="24" fillId="0" borderId="17" xfId="12" applyFont="1" applyBorder="1" applyAlignment="1">
      <alignment horizontal="center" vertical="center"/>
    </xf>
    <xf numFmtId="0" fontId="24" fillId="0" borderId="21" xfId="12" applyFont="1" applyBorder="1" applyAlignment="1">
      <alignment horizontal="center" vertical="center"/>
    </xf>
    <xf numFmtId="14" fontId="2" fillId="0" borderId="3" xfId="12" applyNumberFormat="1" applyFont="1" applyBorder="1" applyAlignment="1">
      <alignment horizontal="center" vertical="center"/>
    </xf>
    <xf numFmtId="14" fontId="2" fillId="0" borderId="4" xfId="12" applyNumberFormat="1" applyFont="1" applyBorder="1" applyAlignment="1">
      <alignment horizontal="center" vertical="center"/>
    </xf>
    <xf numFmtId="0" fontId="35" fillId="0" borderId="40" xfId="12" applyFont="1" applyBorder="1" applyAlignment="1">
      <alignment horizontal="center" vertical="center"/>
    </xf>
    <xf numFmtId="0" fontId="35" fillId="0" borderId="21" xfId="12" applyFont="1" applyBorder="1" applyAlignment="1">
      <alignment horizontal="center" vertical="center"/>
    </xf>
    <xf numFmtId="0" fontId="35" fillId="0" borderId="0" xfId="12" applyFont="1" applyAlignment="1">
      <alignment horizontal="center" vertical="center"/>
    </xf>
    <xf numFmtId="0" fontId="35" fillId="0" borderId="14" xfId="12" applyFont="1" applyBorder="1" applyAlignment="1">
      <alignment horizontal="center" vertical="center"/>
    </xf>
    <xf numFmtId="49" fontId="22" fillId="0" borderId="11" xfId="12" applyNumberFormat="1" applyFont="1" applyBorder="1" applyAlignment="1">
      <alignment horizontal="center" vertical="center" shrinkToFit="1"/>
    </xf>
    <xf numFmtId="49" fontId="22" fillId="0" borderId="37" xfId="12" applyNumberFormat="1" applyFont="1" applyBorder="1" applyAlignment="1">
      <alignment horizontal="center" vertical="center" shrinkToFit="1"/>
    </xf>
    <xf numFmtId="0" fontId="2" fillId="0" borderId="5" xfId="12" applyFont="1" applyBorder="1" applyAlignment="1">
      <alignment horizontal="center" vertical="center"/>
    </xf>
    <xf numFmtId="0" fontId="2" fillId="0" borderId="6" xfId="12" applyFont="1" applyBorder="1" applyAlignment="1">
      <alignment horizontal="center" vertical="center"/>
    </xf>
    <xf numFmtId="0" fontId="2" fillId="0" borderId="7" xfId="12" applyFont="1" applyBorder="1" applyAlignment="1">
      <alignment horizontal="center" vertical="center"/>
    </xf>
    <xf numFmtId="14" fontId="30" fillId="0" borderId="2" xfId="7" applyNumberFormat="1" applyFont="1" applyBorder="1" applyAlignment="1">
      <alignment horizontal="center" vertical="center"/>
    </xf>
    <xf numFmtId="14" fontId="30" fillId="0" borderId="3" xfId="7" applyNumberFormat="1" applyFont="1" applyBorder="1" applyAlignment="1">
      <alignment horizontal="center" vertical="center"/>
    </xf>
    <xf numFmtId="14" fontId="30" fillId="0" borderId="4" xfId="7" applyNumberFormat="1" applyFont="1" applyBorder="1" applyAlignment="1">
      <alignment horizontal="center" vertical="center"/>
    </xf>
    <xf numFmtId="0" fontId="35" fillId="0" borderId="17" xfId="12" applyFont="1" applyBorder="1" applyAlignment="1">
      <alignment horizontal="center" vertical="center"/>
    </xf>
    <xf numFmtId="0" fontId="35" fillId="0" borderId="15" xfId="12" applyFont="1" applyBorder="1" applyAlignment="1">
      <alignment horizontal="center" vertical="center"/>
    </xf>
    <xf numFmtId="0" fontId="35" fillId="0" borderId="16" xfId="12" applyFont="1" applyBorder="1" applyAlignment="1">
      <alignment horizontal="center" vertical="center"/>
    </xf>
    <xf numFmtId="0" fontId="35" fillId="0" borderId="22" xfId="12" applyFont="1" applyBorder="1" applyAlignment="1">
      <alignment horizontal="center" vertical="center"/>
    </xf>
    <xf numFmtId="0" fontId="35" fillId="0" borderId="23" xfId="12" applyFont="1" applyBorder="1" applyAlignment="1">
      <alignment horizontal="center" vertical="center"/>
    </xf>
    <xf numFmtId="0" fontId="35" fillId="0" borderId="20" xfId="12" applyFont="1" applyBorder="1" applyAlignment="1">
      <alignment horizontal="center" vertical="center"/>
    </xf>
    <xf numFmtId="0" fontId="9" fillId="14" borderId="17" xfId="7" applyFont="1" applyFill="1" applyBorder="1" applyAlignment="1">
      <alignment horizontal="center" vertical="center" wrapText="1"/>
    </xf>
    <xf numFmtId="0" fontId="9" fillId="14" borderId="15" xfId="7" applyFont="1" applyFill="1" applyBorder="1" applyAlignment="1">
      <alignment horizontal="center" vertical="center" wrapText="1"/>
    </xf>
    <xf numFmtId="0" fontId="9" fillId="14" borderId="16" xfId="7" applyFont="1" applyFill="1" applyBorder="1" applyAlignment="1">
      <alignment horizontal="center" vertical="center" wrapText="1"/>
    </xf>
    <xf numFmtId="0" fontId="9" fillId="14" borderId="22" xfId="7" applyFont="1" applyFill="1" applyBorder="1" applyAlignment="1">
      <alignment horizontal="center" vertical="center" wrapText="1"/>
    </xf>
    <xf numFmtId="0" fontId="9" fillId="14" borderId="23" xfId="7" applyFont="1" applyFill="1" applyBorder="1" applyAlignment="1">
      <alignment horizontal="center" vertical="center" wrapText="1"/>
    </xf>
    <xf numFmtId="0" fontId="9" fillId="14" borderId="24" xfId="7" applyFont="1" applyFill="1" applyBorder="1" applyAlignment="1">
      <alignment horizontal="center" vertical="center" wrapText="1"/>
    </xf>
    <xf numFmtId="0" fontId="9" fillId="14" borderId="21" xfId="7" applyFont="1" applyFill="1" applyBorder="1" applyAlignment="1">
      <alignment horizontal="center" vertical="center" wrapText="1"/>
    </xf>
    <xf numFmtId="0" fontId="9" fillId="14" borderId="0" xfId="7" applyFont="1" applyFill="1" applyAlignment="1">
      <alignment horizontal="center" vertical="center" wrapText="1"/>
    </xf>
    <xf numFmtId="0" fontId="9" fillId="14" borderId="14" xfId="7" applyFont="1" applyFill="1" applyBorder="1" applyAlignment="1">
      <alignment horizontal="center" vertical="center" wrapText="1"/>
    </xf>
    <xf numFmtId="0" fontId="9" fillId="14" borderId="10" xfId="7" applyFont="1" applyFill="1" applyBorder="1" applyAlignment="1">
      <alignment horizontal="center" vertical="center" wrapText="1"/>
    </xf>
    <xf numFmtId="0" fontId="9" fillId="14" borderId="12" xfId="7" applyFont="1" applyFill="1" applyBorder="1" applyAlignment="1">
      <alignment horizontal="center" vertical="center" wrapText="1"/>
    </xf>
    <xf numFmtId="0" fontId="9" fillId="14" borderId="1" xfId="7" applyFont="1" applyFill="1" applyBorder="1" applyAlignment="1">
      <alignment horizontal="center" vertical="center" wrapText="1"/>
    </xf>
    <xf numFmtId="0" fontId="9" fillId="14" borderId="4" xfId="7" applyFont="1" applyFill="1" applyBorder="1" applyAlignment="1">
      <alignment horizontal="center" vertical="center" wrapText="1"/>
    </xf>
    <xf numFmtId="0" fontId="1" fillId="0" borderId="22" xfId="12" applyBorder="1" applyAlignment="1">
      <alignment horizontal="center"/>
    </xf>
    <xf numFmtId="0" fontId="1" fillId="0" borderId="23" xfId="12" applyBorder="1" applyAlignment="1">
      <alignment horizontal="center"/>
    </xf>
    <xf numFmtId="0" fontId="1" fillId="0" borderId="24" xfId="12" applyBorder="1" applyAlignment="1">
      <alignment horizontal="center"/>
    </xf>
    <xf numFmtId="0" fontId="9" fillId="14" borderId="31" xfId="7" applyFont="1" applyFill="1" applyBorder="1" applyAlignment="1">
      <alignment horizontal="center" vertical="center" wrapText="1"/>
    </xf>
    <xf numFmtId="0" fontId="9" fillId="14" borderId="18" xfId="7" applyFont="1" applyFill="1" applyBorder="1" applyAlignment="1">
      <alignment horizontal="center" vertical="center" wrapText="1"/>
    </xf>
    <xf numFmtId="0" fontId="9" fillId="14" borderId="19" xfId="7" applyFont="1" applyFill="1" applyBorder="1" applyAlignment="1">
      <alignment horizontal="center" vertical="center" wrapText="1"/>
    </xf>
    <xf numFmtId="0" fontId="9" fillId="14" borderId="35" xfId="7" applyFont="1" applyFill="1" applyBorder="1" applyAlignment="1">
      <alignment horizontal="center" vertical="center" wrapText="1"/>
    </xf>
    <xf numFmtId="0" fontId="9" fillId="14" borderId="27" xfId="7" applyFont="1" applyFill="1" applyBorder="1" applyAlignment="1">
      <alignment horizontal="center" vertical="center" wrapText="1"/>
    </xf>
    <xf numFmtId="0" fontId="9" fillId="14" borderId="28" xfId="7" applyFont="1" applyFill="1" applyBorder="1" applyAlignment="1">
      <alignment horizontal="center" vertical="center" wrapText="1"/>
    </xf>
    <xf numFmtId="0" fontId="35" fillId="0" borderId="39" xfId="12" applyFont="1" applyBorder="1" applyAlignment="1">
      <alignment horizontal="center" vertical="center"/>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2"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1" fillId="20" borderId="15" xfId="12" applyFill="1" applyBorder="1" applyAlignment="1">
      <alignment horizontal="center" vertical="center" wrapText="1"/>
    </xf>
    <xf numFmtId="0" fontId="1" fillId="20" borderId="16" xfId="12" applyFill="1" applyBorder="1" applyAlignment="1">
      <alignment horizontal="center" vertical="center" wrapText="1"/>
    </xf>
    <xf numFmtId="0" fontId="1" fillId="20" borderId="22" xfId="12" applyFill="1" applyBorder="1" applyAlignment="1">
      <alignment horizontal="center" vertical="center" wrapText="1"/>
    </xf>
    <xf numFmtId="0" fontId="1" fillId="20" borderId="23" xfId="12" applyFill="1" applyBorder="1" applyAlignment="1">
      <alignment horizontal="center" vertical="center" wrapText="1"/>
    </xf>
    <xf numFmtId="0" fontId="1" fillId="20" borderId="24" xfId="12" applyFill="1" applyBorder="1" applyAlignment="1">
      <alignment horizontal="center" vertical="center" wrapText="1"/>
    </xf>
    <xf numFmtId="0" fontId="0" fillId="20" borderId="15" xfId="12" applyFont="1" applyFill="1" applyBorder="1" applyAlignment="1">
      <alignment horizontal="center" vertical="center" wrapText="1"/>
    </xf>
    <xf numFmtId="0" fontId="0" fillId="20" borderId="16" xfId="12" applyFont="1" applyFill="1" applyBorder="1" applyAlignment="1">
      <alignment horizontal="center" vertical="center" wrapText="1"/>
    </xf>
    <xf numFmtId="0" fontId="0" fillId="20" borderId="22" xfId="12" applyFont="1" applyFill="1" applyBorder="1" applyAlignment="1">
      <alignment horizontal="center" vertical="center" wrapText="1"/>
    </xf>
    <xf numFmtId="0" fontId="0" fillId="20" borderId="23" xfId="12" applyFont="1" applyFill="1" applyBorder="1" applyAlignment="1">
      <alignment horizontal="center" vertical="center" wrapText="1"/>
    </xf>
    <xf numFmtId="0" fontId="0" fillId="20" borderId="24" xfId="12" applyFont="1" applyFill="1" applyBorder="1" applyAlignment="1">
      <alignment horizontal="center" vertical="center" wrapText="1"/>
    </xf>
    <xf numFmtId="0" fontId="2" fillId="0" borderId="51" xfId="12" applyFont="1" applyBorder="1" applyAlignment="1">
      <alignment horizontal="center" vertical="center"/>
    </xf>
    <xf numFmtId="0" fontId="2" fillId="0" borderId="25" xfId="12" applyFont="1" applyBorder="1" applyAlignment="1">
      <alignment horizontal="center" vertical="center"/>
    </xf>
    <xf numFmtId="0" fontId="21" fillId="0" borderId="2" xfId="12" applyFont="1" applyBorder="1" applyAlignment="1">
      <alignment horizontal="center" vertical="center"/>
    </xf>
    <xf numFmtId="0" fontId="21" fillId="0" borderId="25" xfId="12" applyFont="1" applyBorder="1" applyAlignment="1">
      <alignment horizontal="center" vertical="center"/>
    </xf>
    <xf numFmtId="0" fontId="21" fillId="20" borderId="17" xfId="12" applyFont="1" applyFill="1" applyBorder="1" applyAlignment="1">
      <alignment horizontal="center" vertical="center" wrapText="1"/>
    </xf>
    <xf numFmtId="0" fontId="21" fillId="20" borderId="15" xfId="12" applyFont="1" applyFill="1" applyBorder="1" applyAlignment="1">
      <alignment horizontal="center" vertical="center" wrapText="1"/>
    </xf>
    <xf numFmtId="0" fontId="21" fillId="20" borderId="16" xfId="12" applyFont="1" applyFill="1" applyBorder="1" applyAlignment="1">
      <alignment horizontal="center" vertical="center" wrapText="1"/>
    </xf>
    <xf numFmtId="0" fontId="21" fillId="20" borderId="22" xfId="12" applyFont="1" applyFill="1" applyBorder="1" applyAlignment="1">
      <alignment horizontal="center" vertical="center" wrapText="1"/>
    </xf>
    <xf numFmtId="0" fontId="21" fillId="20" borderId="23" xfId="12" applyFont="1" applyFill="1" applyBorder="1" applyAlignment="1">
      <alignment horizontal="center" vertical="center" wrapText="1"/>
    </xf>
    <xf numFmtId="0" fontId="21" fillId="20" borderId="24" xfId="12" applyFont="1" applyFill="1" applyBorder="1" applyAlignment="1">
      <alignment horizontal="center" vertical="center" wrapText="1"/>
    </xf>
    <xf numFmtId="0" fontId="2" fillId="20" borderId="17" xfId="12" applyFont="1" applyFill="1" applyBorder="1" applyAlignment="1">
      <alignment horizontal="center" vertical="center" wrapText="1"/>
    </xf>
    <xf numFmtId="0" fontId="2" fillId="20" borderId="15" xfId="12" applyFont="1" applyFill="1" applyBorder="1" applyAlignment="1">
      <alignment horizontal="center" vertical="center" wrapText="1"/>
    </xf>
    <xf numFmtId="0" fontId="2" fillId="20" borderId="16" xfId="12" applyFont="1" applyFill="1" applyBorder="1" applyAlignment="1">
      <alignment horizontal="center" vertical="center" wrapText="1"/>
    </xf>
    <xf numFmtId="0" fontId="2" fillId="20" borderId="22" xfId="12" applyFont="1" applyFill="1" applyBorder="1" applyAlignment="1">
      <alignment horizontal="center" vertical="center" wrapText="1"/>
    </xf>
    <xf numFmtId="0" fontId="2" fillId="20" borderId="23" xfId="12" applyFont="1" applyFill="1" applyBorder="1" applyAlignment="1">
      <alignment horizontal="center" vertical="center" wrapText="1"/>
    </xf>
    <xf numFmtId="0" fontId="2" fillId="20" borderId="24" xfId="12" applyFont="1" applyFill="1" applyBorder="1" applyAlignment="1">
      <alignment horizontal="center" vertical="center" wrapText="1"/>
    </xf>
    <xf numFmtId="0" fontId="2" fillId="21" borderId="41" xfId="12" applyFont="1" applyFill="1" applyBorder="1" applyAlignment="1">
      <alignment horizontal="center" vertical="center" wrapText="1"/>
    </xf>
    <xf numFmtId="0" fontId="2" fillId="21" borderId="36" xfId="12" applyFont="1" applyFill="1" applyBorder="1" applyAlignment="1">
      <alignment horizontal="center" vertical="center" wrapText="1"/>
    </xf>
    <xf numFmtId="0" fontId="2" fillId="21" borderId="42" xfId="12" applyFont="1" applyFill="1" applyBorder="1" applyAlignment="1">
      <alignment horizontal="center" vertical="center" wrapText="1"/>
    </xf>
    <xf numFmtId="0" fontId="63" fillId="0" borderId="21" xfId="12" applyFont="1" applyBorder="1" applyAlignment="1">
      <alignment horizontal="center" vertical="center"/>
    </xf>
    <xf numFmtId="0" fontId="63" fillId="0" borderId="0" xfId="12" applyFont="1" applyAlignment="1">
      <alignment horizontal="center" vertical="center"/>
    </xf>
    <xf numFmtId="0" fontId="63" fillId="0" borderId="20" xfId="12" applyFont="1" applyBorder="1" applyAlignment="1">
      <alignment horizontal="center" vertical="center"/>
    </xf>
    <xf numFmtId="0" fontId="2" fillId="21" borderId="15" xfId="12" applyFont="1" applyFill="1" applyBorder="1" applyAlignment="1">
      <alignment horizontal="center" vertical="center" wrapText="1"/>
    </xf>
    <xf numFmtId="0" fontId="2" fillId="21" borderId="16" xfId="12" applyFont="1" applyFill="1" applyBorder="1" applyAlignment="1">
      <alignment horizontal="center" vertical="center" wrapText="1"/>
    </xf>
    <xf numFmtId="0" fontId="2" fillId="21" borderId="23" xfId="12" applyFont="1" applyFill="1" applyBorder="1" applyAlignment="1">
      <alignment horizontal="center" vertical="center" wrapText="1"/>
    </xf>
    <xf numFmtId="0" fontId="2" fillId="21" borderId="24" xfId="12" applyFont="1" applyFill="1" applyBorder="1" applyAlignment="1">
      <alignment horizontal="center" vertical="center" wrapText="1"/>
    </xf>
    <xf numFmtId="0" fontId="21" fillId="21" borderId="17" xfId="12" applyFont="1" applyFill="1" applyBorder="1" applyAlignment="1">
      <alignment horizontal="center" vertical="center" wrapText="1"/>
    </xf>
    <xf numFmtId="0" fontId="21" fillId="21" borderId="15" xfId="12" applyFont="1" applyFill="1" applyBorder="1" applyAlignment="1">
      <alignment horizontal="center" vertical="center" wrapText="1"/>
    </xf>
    <xf numFmtId="0" fontId="21" fillId="21" borderId="16" xfId="12" applyFont="1" applyFill="1" applyBorder="1" applyAlignment="1">
      <alignment horizontal="center" vertical="center" wrapText="1"/>
    </xf>
    <xf numFmtId="0" fontId="21" fillId="21" borderId="22" xfId="12" applyFont="1" applyFill="1" applyBorder="1" applyAlignment="1">
      <alignment horizontal="center" vertical="center" wrapText="1"/>
    </xf>
    <xf numFmtId="0" fontId="21" fillId="21" borderId="23" xfId="12" applyFont="1" applyFill="1" applyBorder="1" applyAlignment="1">
      <alignment horizontal="center" vertical="center" wrapText="1"/>
    </xf>
    <xf numFmtId="0" fontId="21" fillId="21" borderId="24" xfId="12" applyFont="1" applyFill="1" applyBorder="1" applyAlignment="1">
      <alignment horizontal="center" vertical="center" wrapText="1"/>
    </xf>
    <xf numFmtId="0" fontId="0" fillId="21" borderId="17" xfId="12" applyFont="1" applyFill="1" applyBorder="1" applyAlignment="1">
      <alignment horizontal="center" vertical="center" wrapText="1"/>
    </xf>
    <xf numFmtId="0" fontId="0" fillId="0" borderId="17" xfId="12" applyFont="1" applyBorder="1" applyAlignment="1">
      <alignment horizontal="center" vertical="center" wrapText="1"/>
    </xf>
    <xf numFmtId="0" fontId="2" fillId="0" borderId="15" xfId="12" applyFont="1" applyBorder="1" applyAlignment="1">
      <alignment horizontal="center" vertical="center" wrapText="1"/>
    </xf>
    <xf numFmtId="0" fontId="2" fillId="0" borderId="16" xfId="12" applyFont="1" applyBorder="1" applyAlignment="1">
      <alignment horizontal="center" vertical="center" wrapText="1"/>
    </xf>
    <xf numFmtId="0" fontId="2" fillId="0" borderId="22" xfId="12" applyFont="1" applyBorder="1" applyAlignment="1">
      <alignment horizontal="center" vertical="center" wrapText="1"/>
    </xf>
    <xf numFmtId="0" fontId="2" fillId="0" borderId="23" xfId="12" applyFont="1" applyBorder="1" applyAlignment="1">
      <alignment horizontal="center" vertical="center" wrapText="1"/>
    </xf>
    <xf numFmtId="0" fontId="2" fillId="0" borderId="24" xfId="12" applyFont="1" applyBorder="1" applyAlignment="1">
      <alignment horizontal="center" vertical="center" wrapText="1"/>
    </xf>
    <xf numFmtId="0" fontId="0" fillId="21" borderId="1" xfId="12" applyFont="1" applyFill="1" applyBorder="1" applyAlignment="1">
      <alignment horizontal="center" vertical="center" wrapText="1"/>
    </xf>
    <xf numFmtId="0" fontId="2" fillId="21" borderId="1" xfId="12" applyFont="1" applyFill="1" applyBorder="1" applyAlignment="1">
      <alignment horizontal="center" vertical="center" wrapText="1"/>
    </xf>
    <xf numFmtId="0" fontId="0" fillId="21" borderId="2" xfId="12" applyFont="1" applyFill="1" applyBorder="1" applyAlignment="1">
      <alignment horizontal="center" vertical="center" wrapText="1"/>
    </xf>
    <xf numFmtId="0" fontId="0" fillId="21" borderId="3" xfId="12" applyFont="1" applyFill="1" applyBorder="1" applyAlignment="1">
      <alignment horizontal="center" vertical="center" wrapText="1"/>
    </xf>
    <xf numFmtId="0" fontId="0" fillId="21" borderId="4" xfId="12" applyFont="1" applyFill="1" applyBorder="1" applyAlignment="1">
      <alignment horizontal="center" vertical="center" wrapText="1"/>
    </xf>
    <xf numFmtId="0" fontId="63" fillId="0" borderId="17" xfId="12" applyFont="1" applyBorder="1" applyAlignment="1">
      <alignment horizontal="center" vertical="center"/>
    </xf>
    <xf numFmtId="0" fontId="63" fillId="0" borderId="15" xfId="12" applyFont="1" applyBorder="1" applyAlignment="1">
      <alignment horizontal="center" vertical="center"/>
    </xf>
    <xf numFmtId="0" fontId="63" fillId="0" borderId="16" xfId="12" applyFont="1" applyBorder="1" applyAlignment="1">
      <alignment horizontal="center" vertical="center"/>
    </xf>
    <xf numFmtId="0" fontId="63" fillId="0" borderId="22" xfId="12" applyFont="1" applyBorder="1" applyAlignment="1">
      <alignment horizontal="center" vertical="center"/>
    </xf>
    <xf numFmtId="0" fontId="63" fillId="0" borderId="23" xfId="12" applyFont="1" applyBorder="1" applyAlignment="1">
      <alignment horizontal="center" vertical="center"/>
    </xf>
    <xf numFmtId="0" fontId="63" fillId="0" borderId="24" xfId="12" applyFont="1" applyBorder="1" applyAlignment="1">
      <alignment horizontal="center" vertical="center"/>
    </xf>
    <xf numFmtId="0" fontId="2" fillId="21" borderId="18" xfId="12" applyFont="1" applyFill="1" applyBorder="1" applyAlignment="1">
      <alignment horizontal="center" vertical="center" wrapText="1"/>
    </xf>
    <xf numFmtId="0" fontId="2" fillId="21" borderId="27" xfId="12" applyFont="1" applyFill="1" applyBorder="1" applyAlignment="1">
      <alignment horizontal="center" vertical="center" wrapText="1"/>
    </xf>
    <xf numFmtId="0" fontId="2" fillId="21" borderId="12" xfId="12" applyFont="1" applyFill="1" applyBorder="1" applyAlignment="1">
      <alignment horizontal="center" vertical="center" wrapText="1"/>
    </xf>
    <xf numFmtId="0" fontId="0" fillId="21" borderId="41" xfId="12" applyFont="1" applyFill="1" applyBorder="1" applyAlignment="1">
      <alignment horizontal="center" vertical="center" wrapText="1"/>
    </xf>
    <xf numFmtId="0" fontId="0" fillId="21" borderId="36" xfId="12" applyFont="1" applyFill="1" applyBorder="1" applyAlignment="1">
      <alignment horizontal="center" vertical="center" wrapText="1"/>
    </xf>
    <xf numFmtId="0" fontId="0" fillId="21" borderId="62" xfId="12" applyFont="1" applyFill="1" applyBorder="1" applyAlignment="1">
      <alignment horizontal="center" vertical="center" wrapText="1"/>
    </xf>
    <xf numFmtId="0" fontId="2" fillId="21" borderId="60" xfId="12" applyFont="1" applyFill="1" applyBorder="1" applyAlignment="1">
      <alignment horizontal="center" vertical="center" wrapText="1"/>
    </xf>
    <xf numFmtId="0" fontId="2" fillId="21" borderId="61" xfId="12" applyFont="1" applyFill="1" applyBorder="1" applyAlignment="1">
      <alignment horizontal="center" vertical="center" wrapText="1"/>
    </xf>
    <xf numFmtId="0" fontId="21" fillId="21" borderId="1" xfId="12" applyFont="1" applyFill="1" applyBorder="1" applyAlignment="1">
      <alignment horizontal="center" vertical="center" wrapText="1"/>
    </xf>
    <xf numFmtId="0" fontId="61" fillId="0" borderId="40" xfId="12" applyFont="1" applyBorder="1" applyAlignment="1">
      <alignment horizontal="center" vertical="center"/>
    </xf>
    <xf numFmtId="0" fontId="61" fillId="0" borderId="6" xfId="12" applyFont="1" applyBorder="1" applyAlignment="1">
      <alignment horizontal="center" vertical="center"/>
    </xf>
    <xf numFmtId="0" fontId="61" fillId="0" borderId="7" xfId="12" applyFont="1" applyBorder="1" applyAlignment="1">
      <alignment horizontal="center" vertical="center"/>
    </xf>
    <xf numFmtId="0" fontId="61" fillId="0" borderId="39" xfId="12" applyFont="1" applyBorder="1" applyAlignment="1">
      <alignment horizontal="center" vertical="center"/>
    </xf>
    <xf numFmtId="0" fontId="61" fillId="0" borderId="9" xfId="12" applyFont="1" applyBorder="1" applyAlignment="1">
      <alignment horizontal="center" vertical="center"/>
    </xf>
    <xf numFmtId="0" fontId="61" fillId="0" borderId="10" xfId="12" applyFont="1" applyBorder="1" applyAlignment="1">
      <alignment horizontal="center" vertical="center"/>
    </xf>
    <xf numFmtId="49" fontId="62" fillId="0" borderId="1" xfId="12" applyNumberFormat="1" applyFont="1" applyBorder="1" applyAlignment="1">
      <alignment horizontal="center" vertical="center" shrinkToFit="1"/>
    </xf>
    <xf numFmtId="49" fontId="62" fillId="0" borderId="26" xfId="12" applyNumberFormat="1" applyFont="1" applyBorder="1" applyAlignment="1">
      <alignment horizontal="center" vertical="center" shrinkToFit="1"/>
    </xf>
    <xf numFmtId="0" fontId="6" fillId="18" borderId="1" xfId="2" applyFont="1" applyFill="1" applyBorder="1" applyAlignment="1">
      <alignment vertical="center" wrapText="1"/>
    </xf>
    <xf numFmtId="169" fontId="6" fillId="18" borderId="1" xfId="5" applyNumberFormat="1" applyFont="1" applyFill="1" applyBorder="1" applyAlignment="1">
      <alignment wrapText="1"/>
    </xf>
    <xf numFmtId="171" fontId="6" fillId="24" borderId="1" xfId="0" applyNumberFormat="1" applyFont="1" applyFill="1" applyBorder="1" applyAlignment="1">
      <alignment horizontal="right" wrapText="1"/>
    </xf>
    <xf numFmtId="169" fontId="6" fillId="18" borderId="1" xfId="0" applyNumberFormat="1" applyFont="1" applyFill="1" applyBorder="1" applyAlignment="1">
      <alignment horizontal="right" wrapText="1"/>
    </xf>
    <xf numFmtId="178" fontId="23" fillId="18" borderId="1" xfId="0" applyNumberFormat="1" applyFont="1" applyFill="1" applyBorder="1" applyAlignment="1">
      <alignment horizontal="center" wrapText="1"/>
    </xf>
    <xf numFmtId="0" fontId="4" fillId="18" borderId="1" xfId="0" applyFont="1" applyFill="1" applyBorder="1" applyAlignment="1">
      <alignment wrapText="1"/>
    </xf>
    <xf numFmtId="169" fontId="23" fillId="18" borderId="1" xfId="0" applyNumberFormat="1" applyFont="1" applyFill="1" applyBorder="1" applyAlignment="1">
      <alignment horizontal="right" vertical="center" wrapText="1"/>
    </xf>
    <xf numFmtId="38" fontId="6" fillId="18" borderId="1" xfId="2" applyNumberFormat="1" applyFont="1" applyFill="1" applyBorder="1" applyAlignment="1">
      <alignment horizontal="center" vertical="center" wrapText="1"/>
    </xf>
    <xf numFmtId="0" fontId="23" fillId="18" borderId="1" xfId="0" applyFont="1" applyFill="1" applyBorder="1" applyAlignment="1">
      <alignment horizontal="center" vertical="center" wrapText="1"/>
    </xf>
    <xf numFmtId="0" fontId="6" fillId="18" borderId="1" xfId="2" applyFont="1" applyFill="1" applyBorder="1" applyAlignment="1">
      <alignment horizontal="center" vertical="center" wrapText="1"/>
    </xf>
  </cellXfs>
  <cellStyles count="19">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2 4" xfId="18" xr:uid="{00000000-0005-0000-0000-00000C000000}"/>
    <cellStyle name="Normal 3" xfId="6" xr:uid="{00000000-0005-0000-0000-00000D000000}"/>
    <cellStyle name="Normal 3 2" xfId="17" xr:uid="{00000000-0005-0000-0000-00000E000000}"/>
    <cellStyle name="Normal 3 7" xfId="13" xr:uid="{00000000-0005-0000-0000-00000F000000}"/>
    <cellStyle name="Normal 3 9" xfId="7" xr:uid="{00000000-0005-0000-0000-000010000000}"/>
    <cellStyle name="Porcentaje" xfId="1" builtinId="5"/>
    <cellStyle name="Porcentaje 3" xfId="16" xr:uid="{00000000-0005-0000-0000-000012000000}"/>
  </cellStyles>
  <dxfs count="10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(Formato!$F$245:$G$245,Formato!$H$245:$I$245)</c:f>
              <c:strCache>
                <c:ptCount val="3"/>
                <c:pt idx="0">
                  <c:v>Programado</c:v>
                </c:pt>
                <c:pt idx="2">
                  <c:v>Ejecutado</c:v>
                </c:pt>
              </c:strCache>
            </c:strRef>
          </c:cat>
          <c:val>
            <c:numRef>
              <c:f>(Formato!$F$246:$G$246,Formato!$H$246:$I$246)</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728297456"/>
        <c:axId val="1728298544"/>
      </c:barChart>
      <c:catAx>
        <c:axId val="1728297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298544"/>
        <c:crosses val="autoZero"/>
        <c:auto val="0"/>
        <c:lblAlgn val="ctr"/>
        <c:lblOffset val="100"/>
        <c:tickMarkSkip val="1"/>
        <c:noMultiLvlLbl val="0"/>
      </c:catAx>
      <c:valAx>
        <c:axId val="172829854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97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(Formato!$E$156:$F$156,Formato!$G$156:$H$156)</c:f>
              <c:strCache>
                <c:ptCount val="3"/>
                <c:pt idx="0">
                  <c:v>Programado</c:v>
                </c:pt>
                <c:pt idx="2">
                  <c:v>Ejecutado</c:v>
                </c:pt>
              </c:strCache>
            </c:strRef>
          </c:cat>
          <c:val>
            <c:numRef>
              <c:f>(Formato!$E$157:$F$157,Formato!$G$157:$H$157)</c:f>
              <c:numCache>
                <c:formatCode>0.00%</c:formatCode>
                <c:ptCount val="4"/>
                <c:pt idx="0">
                  <c:v>0.72260000000000002</c:v>
                </c:pt>
                <c:pt idx="2">
                  <c:v>0.82420000000000004</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728287664"/>
        <c:axId val="1728296368"/>
      </c:barChart>
      <c:catAx>
        <c:axId val="1728287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296368"/>
        <c:crosses val="autoZero"/>
        <c:auto val="0"/>
        <c:lblAlgn val="ctr"/>
        <c:lblOffset val="100"/>
        <c:tickMarkSkip val="1"/>
        <c:noMultiLvlLbl val="0"/>
      </c:catAx>
      <c:valAx>
        <c:axId val="172829636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8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(Formato!$F$202:$G$202,Formato!$H$202:$I$202)</c:f>
              <c:strCache>
                <c:ptCount val="3"/>
                <c:pt idx="0">
                  <c:v>Programado</c:v>
                </c:pt>
                <c:pt idx="2">
                  <c:v>Ejecutado</c:v>
                </c:pt>
              </c:strCache>
            </c:strRef>
          </c:cat>
          <c:val>
            <c:numRef>
              <c:f>(Formato!$F$203:$G$203,Formato!$H$203:$I$203)</c:f>
              <c:numCache>
                <c:formatCode>0.00%</c:formatCode>
                <c:ptCount val="4"/>
                <c:pt idx="0">
                  <c:v>0.53390000000000004</c:v>
                </c:pt>
                <c:pt idx="2">
                  <c:v>0.64939999999999998</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728299088"/>
        <c:axId val="1728300176"/>
      </c:barChart>
      <c:catAx>
        <c:axId val="1728299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300176"/>
        <c:crosses val="autoZero"/>
        <c:auto val="0"/>
        <c:lblAlgn val="ctr"/>
        <c:lblOffset val="100"/>
        <c:tickMarkSkip val="1"/>
        <c:noMultiLvlLbl val="0"/>
      </c:catAx>
      <c:valAx>
        <c:axId val="172830017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9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(Formato!$E$260:$F$260,Formato!$G$260:$H$260)</c:f>
              <c:strCache>
                <c:ptCount val="3"/>
                <c:pt idx="0">
                  <c:v>Programado</c:v>
                </c:pt>
                <c:pt idx="2">
                  <c:v>Ejecutado</c:v>
                </c:pt>
              </c:strCache>
            </c:strRef>
          </c:cat>
          <c:val>
            <c:numRef>
              <c:f>(Formato!$E$261:$F$261,Formato!$G$261:$H$261)</c:f>
              <c:numCache>
                <c:formatCode>0.00%</c:formatCode>
                <c:ptCount val="4"/>
                <c:pt idx="0">
                  <c:v>0.79220000000000002</c:v>
                </c:pt>
                <c:pt idx="2">
                  <c:v>0.85570000000000002</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728288208"/>
        <c:axId val="1728290928"/>
      </c:barChart>
      <c:catAx>
        <c:axId val="1728288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290928"/>
        <c:crosses val="autoZero"/>
        <c:auto val="0"/>
        <c:lblAlgn val="ctr"/>
        <c:lblOffset val="100"/>
        <c:tickMarkSkip val="1"/>
        <c:noMultiLvlLbl val="0"/>
      </c:catAx>
      <c:valAx>
        <c:axId val="172829092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8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(Formato!$F$279:$G$279,Formato!$H$279:$I$279)</c:f>
              <c:strCache>
                <c:ptCount val="3"/>
                <c:pt idx="0">
                  <c:v>Programado</c:v>
                </c:pt>
                <c:pt idx="2">
                  <c:v>Ejecutado</c:v>
                </c:pt>
              </c:strCache>
            </c:strRef>
          </c:cat>
          <c:val>
            <c:numRef>
              <c:f>(Formato!$F$280:$G$280,Formato!$H$294:$I$294)</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728291472"/>
        <c:axId val="1728292016"/>
      </c:barChart>
      <c:catAx>
        <c:axId val="172829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292016"/>
        <c:crosses val="autoZero"/>
        <c:auto val="0"/>
        <c:lblAlgn val="ctr"/>
        <c:lblOffset val="100"/>
        <c:tickMarkSkip val="1"/>
        <c:noMultiLvlLbl val="0"/>
      </c:catAx>
      <c:valAx>
        <c:axId val="172829201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Formato!$B$144:$D$149</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Formato!$H$144:$H$149</c:f>
              <c:numCache>
                <c:formatCode>0.00%</c:formatCode>
                <c:ptCount val="6"/>
                <c:pt idx="0">
                  <c:v>0.82420000000000004</c:v>
                </c:pt>
                <c:pt idx="1">
                  <c:v>0.64939999999999998</c:v>
                </c:pt>
                <c:pt idx="2" formatCode="0%">
                  <c:v>1</c:v>
                </c:pt>
                <c:pt idx="3">
                  <c:v>0.85570000000000002</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728296912"/>
        <c:axId val="1728298000"/>
      </c:barChart>
      <c:catAx>
        <c:axId val="172829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8298000"/>
        <c:crosses val="autoZero"/>
        <c:auto val="1"/>
        <c:lblAlgn val="ctr"/>
        <c:lblOffset val="100"/>
        <c:noMultiLvlLbl val="0"/>
      </c:catAx>
      <c:valAx>
        <c:axId val="1728298000"/>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2829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jpe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5.jpeg"/><Relationship Id="rId2" Type="http://schemas.openxmlformats.org/officeDocument/2006/relationships/image" Target="../media/image25.png"/><Relationship Id="rId1" Type="http://schemas.openxmlformats.org/officeDocument/2006/relationships/image" Target="../media/image7.jpeg"/><Relationship Id="rId6" Type="http://schemas.openxmlformats.org/officeDocument/2006/relationships/image" Target="../media/image29.jpeg"/><Relationship Id="rId11" Type="http://schemas.openxmlformats.org/officeDocument/2006/relationships/image" Target="../media/image34.jpeg"/><Relationship Id="rId5" Type="http://schemas.openxmlformats.org/officeDocument/2006/relationships/image" Target="../media/image28.jpe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jpeg"/><Relationship Id="rId14" Type="http://schemas.openxmlformats.org/officeDocument/2006/relationships/image" Target="../media/image3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jpeg"/><Relationship Id="rId18" Type="http://schemas.openxmlformats.org/officeDocument/2006/relationships/image" Target="../media/image53.jpeg"/><Relationship Id="rId3" Type="http://schemas.openxmlformats.org/officeDocument/2006/relationships/image" Target="../media/image38.jpeg"/><Relationship Id="rId21" Type="http://schemas.openxmlformats.org/officeDocument/2006/relationships/image" Target="../media/image56.jpeg"/><Relationship Id="rId7" Type="http://schemas.openxmlformats.org/officeDocument/2006/relationships/image" Target="../media/image42.jpeg"/><Relationship Id="rId12" Type="http://schemas.openxmlformats.org/officeDocument/2006/relationships/image" Target="../media/image47.jpeg"/><Relationship Id="rId17" Type="http://schemas.openxmlformats.org/officeDocument/2006/relationships/image" Target="../media/image52.jpeg"/><Relationship Id="rId2" Type="http://schemas.openxmlformats.org/officeDocument/2006/relationships/image" Target="../media/image25.png"/><Relationship Id="rId16" Type="http://schemas.openxmlformats.org/officeDocument/2006/relationships/image" Target="../media/image51.jpeg"/><Relationship Id="rId20" Type="http://schemas.openxmlformats.org/officeDocument/2006/relationships/image" Target="../media/image55.jpeg"/><Relationship Id="rId1" Type="http://schemas.openxmlformats.org/officeDocument/2006/relationships/image" Target="../media/image7.jpeg"/><Relationship Id="rId6" Type="http://schemas.openxmlformats.org/officeDocument/2006/relationships/image" Target="../media/image41.jpeg"/><Relationship Id="rId11" Type="http://schemas.openxmlformats.org/officeDocument/2006/relationships/image" Target="../media/image46.jpeg"/><Relationship Id="rId24" Type="http://schemas.openxmlformats.org/officeDocument/2006/relationships/image" Target="../media/image59.jpeg"/><Relationship Id="rId5" Type="http://schemas.openxmlformats.org/officeDocument/2006/relationships/image" Target="../media/image40.jpeg"/><Relationship Id="rId15" Type="http://schemas.openxmlformats.org/officeDocument/2006/relationships/image" Target="../media/image50.jpeg"/><Relationship Id="rId23" Type="http://schemas.openxmlformats.org/officeDocument/2006/relationships/image" Target="../media/image58.jpeg"/><Relationship Id="rId10" Type="http://schemas.openxmlformats.org/officeDocument/2006/relationships/image" Target="../media/image45.jpeg"/><Relationship Id="rId19" Type="http://schemas.openxmlformats.org/officeDocument/2006/relationships/image" Target="../media/image54.jpeg"/><Relationship Id="rId4" Type="http://schemas.openxmlformats.org/officeDocument/2006/relationships/image" Target="../media/image39.jpeg"/><Relationship Id="rId9" Type="http://schemas.openxmlformats.org/officeDocument/2006/relationships/image" Target="../media/image44.jpeg"/><Relationship Id="rId14" Type="http://schemas.openxmlformats.org/officeDocument/2006/relationships/image" Target="../media/image49.jpeg"/><Relationship Id="rId22" Type="http://schemas.openxmlformats.org/officeDocument/2006/relationships/image" Target="../media/image57.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70.jpeg"/><Relationship Id="rId18" Type="http://schemas.openxmlformats.org/officeDocument/2006/relationships/image" Target="../media/image75.jpeg"/><Relationship Id="rId26" Type="http://schemas.openxmlformats.org/officeDocument/2006/relationships/image" Target="../media/image83.jpeg"/><Relationship Id="rId39" Type="http://schemas.openxmlformats.org/officeDocument/2006/relationships/image" Target="../media/image96.jpeg"/><Relationship Id="rId3" Type="http://schemas.openxmlformats.org/officeDocument/2006/relationships/image" Target="../media/image60.jpeg"/><Relationship Id="rId21" Type="http://schemas.openxmlformats.org/officeDocument/2006/relationships/image" Target="../media/image78.jpeg"/><Relationship Id="rId34" Type="http://schemas.openxmlformats.org/officeDocument/2006/relationships/image" Target="../media/image91.jpeg"/><Relationship Id="rId42" Type="http://schemas.openxmlformats.org/officeDocument/2006/relationships/image" Target="../media/image99.jpeg"/><Relationship Id="rId47" Type="http://schemas.openxmlformats.org/officeDocument/2006/relationships/image" Target="../media/image104.jpeg"/><Relationship Id="rId50" Type="http://schemas.openxmlformats.org/officeDocument/2006/relationships/image" Target="../media/image107.jpeg"/><Relationship Id="rId7" Type="http://schemas.openxmlformats.org/officeDocument/2006/relationships/image" Target="../media/image64.jpeg"/><Relationship Id="rId12" Type="http://schemas.openxmlformats.org/officeDocument/2006/relationships/image" Target="../media/image69.jpeg"/><Relationship Id="rId17" Type="http://schemas.openxmlformats.org/officeDocument/2006/relationships/image" Target="../media/image74.jpeg"/><Relationship Id="rId25" Type="http://schemas.openxmlformats.org/officeDocument/2006/relationships/image" Target="../media/image82.jpeg"/><Relationship Id="rId33" Type="http://schemas.openxmlformats.org/officeDocument/2006/relationships/image" Target="../media/image90.jpeg"/><Relationship Id="rId38" Type="http://schemas.openxmlformats.org/officeDocument/2006/relationships/image" Target="../media/image95.jpeg"/><Relationship Id="rId46" Type="http://schemas.openxmlformats.org/officeDocument/2006/relationships/image" Target="../media/image103.jpeg"/><Relationship Id="rId2" Type="http://schemas.openxmlformats.org/officeDocument/2006/relationships/image" Target="../media/image25.png"/><Relationship Id="rId16" Type="http://schemas.openxmlformats.org/officeDocument/2006/relationships/image" Target="../media/image73.jpeg"/><Relationship Id="rId20" Type="http://schemas.openxmlformats.org/officeDocument/2006/relationships/image" Target="../media/image77.jpeg"/><Relationship Id="rId29" Type="http://schemas.openxmlformats.org/officeDocument/2006/relationships/image" Target="../media/image86.jpeg"/><Relationship Id="rId41" Type="http://schemas.openxmlformats.org/officeDocument/2006/relationships/image" Target="../media/image98.jpeg"/><Relationship Id="rId54" Type="http://schemas.openxmlformats.org/officeDocument/2006/relationships/image" Target="../media/image111.jpeg"/><Relationship Id="rId1" Type="http://schemas.openxmlformats.org/officeDocument/2006/relationships/image" Target="../media/image7.jpeg"/><Relationship Id="rId6" Type="http://schemas.openxmlformats.org/officeDocument/2006/relationships/image" Target="../media/image63.jpeg"/><Relationship Id="rId11" Type="http://schemas.openxmlformats.org/officeDocument/2006/relationships/image" Target="../media/image68.jpeg"/><Relationship Id="rId24" Type="http://schemas.openxmlformats.org/officeDocument/2006/relationships/image" Target="../media/image81.jpeg"/><Relationship Id="rId32" Type="http://schemas.openxmlformats.org/officeDocument/2006/relationships/image" Target="../media/image89.jpeg"/><Relationship Id="rId37" Type="http://schemas.openxmlformats.org/officeDocument/2006/relationships/image" Target="../media/image94.jpeg"/><Relationship Id="rId40" Type="http://schemas.openxmlformats.org/officeDocument/2006/relationships/image" Target="../media/image97.jpeg"/><Relationship Id="rId45" Type="http://schemas.openxmlformats.org/officeDocument/2006/relationships/image" Target="../media/image102.jpeg"/><Relationship Id="rId53" Type="http://schemas.openxmlformats.org/officeDocument/2006/relationships/image" Target="../media/image110.jpeg"/><Relationship Id="rId5" Type="http://schemas.openxmlformats.org/officeDocument/2006/relationships/image" Target="../media/image62.jpeg"/><Relationship Id="rId15" Type="http://schemas.openxmlformats.org/officeDocument/2006/relationships/image" Target="../media/image72.jpeg"/><Relationship Id="rId23" Type="http://schemas.openxmlformats.org/officeDocument/2006/relationships/image" Target="../media/image80.jpeg"/><Relationship Id="rId28" Type="http://schemas.openxmlformats.org/officeDocument/2006/relationships/image" Target="../media/image85.jpeg"/><Relationship Id="rId36" Type="http://schemas.openxmlformats.org/officeDocument/2006/relationships/image" Target="../media/image93.jpeg"/><Relationship Id="rId49" Type="http://schemas.openxmlformats.org/officeDocument/2006/relationships/image" Target="../media/image106.jpeg"/><Relationship Id="rId10" Type="http://schemas.openxmlformats.org/officeDocument/2006/relationships/image" Target="../media/image67.jpeg"/><Relationship Id="rId19" Type="http://schemas.openxmlformats.org/officeDocument/2006/relationships/image" Target="../media/image76.jpeg"/><Relationship Id="rId31" Type="http://schemas.openxmlformats.org/officeDocument/2006/relationships/image" Target="../media/image88.jpeg"/><Relationship Id="rId44" Type="http://schemas.openxmlformats.org/officeDocument/2006/relationships/image" Target="../media/image101.jpeg"/><Relationship Id="rId52" Type="http://schemas.openxmlformats.org/officeDocument/2006/relationships/image" Target="../media/image109.gif"/><Relationship Id="rId4" Type="http://schemas.openxmlformats.org/officeDocument/2006/relationships/image" Target="../media/image61.jpeg"/><Relationship Id="rId9" Type="http://schemas.openxmlformats.org/officeDocument/2006/relationships/image" Target="../media/image66.jpeg"/><Relationship Id="rId14" Type="http://schemas.openxmlformats.org/officeDocument/2006/relationships/image" Target="../media/image71.jpeg"/><Relationship Id="rId22" Type="http://schemas.openxmlformats.org/officeDocument/2006/relationships/image" Target="../media/image79.jpeg"/><Relationship Id="rId27" Type="http://schemas.openxmlformats.org/officeDocument/2006/relationships/image" Target="../media/image84.jpeg"/><Relationship Id="rId30" Type="http://schemas.openxmlformats.org/officeDocument/2006/relationships/image" Target="../media/image87.jpeg"/><Relationship Id="rId35" Type="http://schemas.openxmlformats.org/officeDocument/2006/relationships/image" Target="../media/image92.jpeg"/><Relationship Id="rId43" Type="http://schemas.openxmlformats.org/officeDocument/2006/relationships/image" Target="../media/image100.jpeg"/><Relationship Id="rId48" Type="http://schemas.openxmlformats.org/officeDocument/2006/relationships/image" Target="../media/image105.jpeg"/><Relationship Id="rId8" Type="http://schemas.openxmlformats.org/officeDocument/2006/relationships/image" Target="../media/image65.jpeg"/><Relationship Id="rId51" Type="http://schemas.openxmlformats.org/officeDocument/2006/relationships/image" Target="../media/image10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7.jpeg"/><Relationship Id="rId13" Type="http://schemas.openxmlformats.org/officeDocument/2006/relationships/image" Target="../media/image122.jpeg"/><Relationship Id="rId3" Type="http://schemas.openxmlformats.org/officeDocument/2006/relationships/image" Target="../media/image112.jpeg"/><Relationship Id="rId7" Type="http://schemas.openxmlformats.org/officeDocument/2006/relationships/image" Target="../media/image116.png"/><Relationship Id="rId12" Type="http://schemas.openxmlformats.org/officeDocument/2006/relationships/image" Target="../media/image121.jpeg"/><Relationship Id="rId2" Type="http://schemas.openxmlformats.org/officeDocument/2006/relationships/image" Target="../media/image25.png"/><Relationship Id="rId1" Type="http://schemas.openxmlformats.org/officeDocument/2006/relationships/image" Target="../media/image7.jpeg"/><Relationship Id="rId6" Type="http://schemas.openxmlformats.org/officeDocument/2006/relationships/image" Target="../media/image115.jpeg"/><Relationship Id="rId11" Type="http://schemas.openxmlformats.org/officeDocument/2006/relationships/image" Target="../media/image120.jpeg"/><Relationship Id="rId5" Type="http://schemas.openxmlformats.org/officeDocument/2006/relationships/image" Target="../media/image114.jpeg"/><Relationship Id="rId15" Type="http://schemas.openxmlformats.org/officeDocument/2006/relationships/image" Target="../media/image124.jpeg"/><Relationship Id="rId10" Type="http://schemas.openxmlformats.org/officeDocument/2006/relationships/image" Target="../media/image119.jpeg"/><Relationship Id="rId4" Type="http://schemas.openxmlformats.org/officeDocument/2006/relationships/image" Target="../media/image113.jpeg"/><Relationship Id="rId9" Type="http://schemas.openxmlformats.org/officeDocument/2006/relationships/image" Target="../media/image118.jpeg"/><Relationship Id="rId14" Type="http://schemas.openxmlformats.org/officeDocument/2006/relationships/image" Target="../media/image123.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36.jpeg"/><Relationship Id="rId18" Type="http://schemas.openxmlformats.org/officeDocument/2006/relationships/image" Target="../media/image141.jpeg"/><Relationship Id="rId26" Type="http://schemas.openxmlformats.org/officeDocument/2006/relationships/image" Target="../media/image149.jpeg"/><Relationship Id="rId39" Type="http://schemas.openxmlformats.org/officeDocument/2006/relationships/image" Target="../media/image162.jpeg"/><Relationship Id="rId21" Type="http://schemas.openxmlformats.org/officeDocument/2006/relationships/image" Target="../media/image144.jpeg"/><Relationship Id="rId34" Type="http://schemas.openxmlformats.org/officeDocument/2006/relationships/image" Target="../media/image157.jpeg"/><Relationship Id="rId42" Type="http://schemas.openxmlformats.org/officeDocument/2006/relationships/image" Target="../media/image165.jpeg"/><Relationship Id="rId47" Type="http://schemas.openxmlformats.org/officeDocument/2006/relationships/image" Target="../media/image170.jpeg"/><Relationship Id="rId50" Type="http://schemas.openxmlformats.org/officeDocument/2006/relationships/image" Target="../media/image173.jpeg"/><Relationship Id="rId55" Type="http://schemas.openxmlformats.org/officeDocument/2006/relationships/image" Target="../media/image178.jpeg"/><Relationship Id="rId7" Type="http://schemas.openxmlformats.org/officeDocument/2006/relationships/image" Target="../media/image130.jpeg"/><Relationship Id="rId12" Type="http://schemas.openxmlformats.org/officeDocument/2006/relationships/image" Target="../media/image135.jpeg"/><Relationship Id="rId17" Type="http://schemas.openxmlformats.org/officeDocument/2006/relationships/image" Target="../media/image140.jpeg"/><Relationship Id="rId25" Type="http://schemas.openxmlformats.org/officeDocument/2006/relationships/image" Target="../media/image148.jpeg"/><Relationship Id="rId33" Type="http://schemas.openxmlformats.org/officeDocument/2006/relationships/image" Target="../media/image156.jpeg"/><Relationship Id="rId38" Type="http://schemas.openxmlformats.org/officeDocument/2006/relationships/image" Target="../media/image161.jpeg"/><Relationship Id="rId46" Type="http://schemas.openxmlformats.org/officeDocument/2006/relationships/image" Target="../media/image169.jpeg"/><Relationship Id="rId2" Type="http://schemas.openxmlformats.org/officeDocument/2006/relationships/image" Target="../media/image25.png"/><Relationship Id="rId16" Type="http://schemas.openxmlformats.org/officeDocument/2006/relationships/image" Target="../media/image139.jpeg"/><Relationship Id="rId20" Type="http://schemas.openxmlformats.org/officeDocument/2006/relationships/image" Target="../media/image143.jpeg"/><Relationship Id="rId29" Type="http://schemas.openxmlformats.org/officeDocument/2006/relationships/image" Target="../media/image152.jpeg"/><Relationship Id="rId41" Type="http://schemas.openxmlformats.org/officeDocument/2006/relationships/image" Target="../media/image164.jpeg"/><Relationship Id="rId54" Type="http://schemas.openxmlformats.org/officeDocument/2006/relationships/image" Target="../media/image177.jpeg"/><Relationship Id="rId1" Type="http://schemas.openxmlformats.org/officeDocument/2006/relationships/image" Target="../media/image125.jpeg"/><Relationship Id="rId6" Type="http://schemas.openxmlformats.org/officeDocument/2006/relationships/image" Target="../media/image129.jpeg"/><Relationship Id="rId11" Type="http://schemas.openxmlformats.org/officeDocument/2006/relationships/image" Target="../media/image134.jpeg"/><Relationship Id="rId24" Type="http://schemas.openxmlformats.org/officeDocument/2006/relationships/image" Target="../media/image147.jpeg"/><Relationship Id="rId32" Type="http://schemas.openxmlformats.org/officeDocument/2006/relationships/image" Target="../media/image155.jpeg"/><Relationship Id="rId37" Type="http://schemas.openxmlformats.org/officeDocument/2006/relationships/image" Target="../media/image160.jpeg"/><Relationship Id="rId40" Type="http://schemas.openxmlformats.org/officeDocument/2006/relationships/image" Target="../media/image163.jpeg"/><Relationship Id="rId45" Type="http://schemas.openxmlformats.org/officeDocument/2006/relationships/image" Target="../media/image168.jpeg"/><Relationship Id="rId53" Type="http://schemas.openxmlformats.org/officeDocument/2006/relationships/image" Target="../media/image176.jpeg"/><Relationship Id="rId58" Type="http://schemas.openxmlformats.org/officeDocument/2006/relationships/image" Target="../media/image181.jpeg"/><Relationship Id="rId5" Type="http://schemas.openxmlformats.org/officeDocument/2006/relationships/image" Target="../media/image128.png"/><Relationship Id="rId15" Type="http://schemas.openxmlformats.org/officeDocument/2006/relationships/image" Target="../media/image138.jpeg"/><Relationship Id="rId23" Type="http://schemas.openxmlformats.org/officeDocument/2006/relationships/image" Target="../media/image146.png"/><Relationship Id="rId28" Type="http://schemas.openxmlformats.org/officeDocument/2006/relationships/image" Target="../media/image151.jpeg"/><Relationship Id="rId36" Type="http://schemas.openxmlformats.org/officeDocument/2006/relationships/image" Target="../media/image159.jpeg"/><Relationship Id="rId49" Type="http://schemas.openxmlformats.org/officeDocument/2006/relationships/image" Target="../media/image172.jpeg"/><Relationship Id="rId57" Type="http://schemas.openxmlformats.org/officeDocument/2006/relationships/image" Target="../media/image180.jpeg"/><Relationship Id="rId10" Type="http://schemas.openxmlformats.org/officeDocument/2006/relationships/image" Target="../media/image133.jpeg"/><Relationship Id="rId19" Type="http://schemas.openxmlformats.org/officeDocument/2006/relationships/image" Target="../media/image142.jpeg"/><Relationship Id="rId31" Type="http://schemas.openxmlformats.org/officeDocument/2006/relationships/image" Target="../media/image154.jpeg"/><Relationship Id="rId44" Type="http://schemas.openxmlformats.org/officeDocument/2006/relationships/image" Target="../media/image167.jpeg"/><Relationship Id="rId52" Type="http://schemas.openxmlformats.org/officeDocument/2006/relationships/image" Target="../media/image175.jpeg"/><Relationship Id="rId4" Type="http://schemas.openxmlformats.org/officeDocument/2006/relationships/image" Target="../media/image127.jpeg"/><Relationship Id="rId9" Type="http://schemas.openxmlformats.org/officeDocument/2006/relationships/image" Target="../media/image132.png"/><Relationship Id="rId14" Type="http://schemas.openxmlformats.org/officeDocument/2006/relationships/image" Target="../media/image137.jpeg"/><Relationship Id="rId22" Type="http://schemas.openxmlformats.org/officeDocument/2006/relationships/image" Target="../media/image145.jpeg"/><Relationship Id="rId27" Type="http://schemas.openxmlformats.org/officeDocument/2006/relationships/image" Target="../media/image150.jpeg"/><Relationship Id="rId30" Type="http://schemas.openxmlformats.org/officeDocument/2006/relationships/image" Target="../media/image153.jpeg"/><Relationship Id="rId35" Type="http://schemas.openxmlformats.org/officeDocument/2006/relationships/image" Target="../media/image158.jpeg"/><Relationship Id="rId43" Type="http://schemas.openxmlformats.org/officeDocument/2006/relationships/image" Target="../media/image166.jpeg"/><Relationship Id="rId48" Type="http://schemas.openxmlformats.org/officeDocument/2006/relationships/image" Target="../media/image171.jpeg"/><Relationship Id="rId56" Type="http://schemas.openxmlformats.org/officeDocument/2006/relationships/image" Target="../media/image179.jpeg"/><Relationship Id="rId8" Type="http://schemas.openxmlformats.org/officeDocument/2006/relationships/image" Target="../media/image131.jpeg"/><Relationship Id="rId51" Type="http://schemas.openxmlformats.org/officeDocument/2006/relationships/image" Target="../media/image174.jpeg"/><Relationship Id="rId3" Type="http://schemas.openxmlformats.org/officeDocument/2006/relationships/image" Target="../media/image126.jpeg"/></Relationships>
</file>

<file path=xl/drawings/drawing1.xml><?xml version="1.0" encoding="utf-8"?>
<xdr:wsDr xmlns:xdr="http://schemas.openxmlformats.org/drawingml/2006/spreadsheetDrawing" xmlns:a="http://schemas.openxmlformats.org/drawingml/2006/main">
  <xdr:twoCellAnchor>
    <xdr:from>
      <xdr:col>12</xdr:col>
      <xdr:colOff>11905</xdr:colOff>
      <xdr:row>243</xdr:row>
      <xdr:rowOff>0</xdr:rowOff>
    </xdr:from>
    <xdr:to>
      <xdr:col>19</xdr:col>
      <xdr:colOff>1142999</xdr:colOff>
      <xdr:row>251</xdr:row>
      <xdr:rowOff>428625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154</xdr:row>
      <xdr:rowOff>44223</xdr:rowOff>
    </xdr:from>
    <xdr:to>
      <xdr:col>19</xdr:col>
      <xdr:colOff>1143000</xdr:colOff>
      <xdr:row>161</xdr:row>
      <xdr:rowOff>231320</xdr:rowOff>
    </xdr:to>
    <xdr:graphicFrame macro="">
      <xdr:nvGraphicFramePr>
        <xdr:cNvPr id="4" name="Gráfico 5">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201</xdr:row>
      <xdr:rowOff>83127</xdr:rowOff>
    </xdr:from>
    <xdr:to>
      <xdr:col>19</xdr:col>
      <xdr:colOff>1166812</xdr:colOff>
      <xdr:row>207</xdr:row>
      <xdr:rowOff>193965</xdr:rowOff>
    </xdr:to>
    <xdr:graphicFrame macro="">
      <xdr:nvGraphicFramePr>
        <xdr:cNvPr id="5"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258</xdr:row>
      <xdr:rowOff>23813</xdr:rowOff>
    </xdr:from>
    <xdr:to>
      <xdr:col>19</xdr:col>
      <xdr:colOff>1095376</xdr:colOff>
      <xdr:row>265</xdr:row>
      <xdr:rowOff>285750</xdr:rowOff>
    </xdr:to>
    <xdr:graphicFrame macro="">
      <xdr:nvGraphicFramePr>
        <xdr:cNvPr id="6"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278</xdr:row>
      <xdr:rowOff>0</xdr:rowOff>
    </xdr:from>
    <xdr:to>
      <xdr:col>19</xdr:col>
      <xdr:colOff>1131094</xdr:colOff>
      <xdr:row>285</xdr:row>
      <xdr:rowOff>11906</xdr:rowOff>
    </xdr:to>
    <xdr:graphicFrame macro="">
      <xdr:nvGraphicFramePr>
        <xdr:cNvPr id="7" name="Gráfico 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89516" y="292667"/>
          <a:ext cx="2026896" cy="1020129"/>
        </a:xfrm>
        <a:prstGeom prst="rect">
          <a:avLst/>
        </a:prstGeom>
      </xdr:spPr>
    </xdr:pic>
    <xdr:clientData/>
  </xdr:twoCellAnchor>
  <xdr:twoCellAnchor>
    <xdr:from>
      <xdr:col>11</xdr:col>
      <xdr:colOff>142875</xdr:colOff>
      <xdr:row>139</xdr:row>
      <xdr:rowOff>269875</xdr:rowOff>
    </xdr:from>
    <xdr:to>
      <xdr:col>19</xdr:col>
      <xdr:colOff>1188736</xdr:colOff>
      <xdr:row>151</xdr:row>
      <xdr:rowOff>147411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637309</xdr:colOff>
      <xdr:row>386</xdr:row>
      <xdr:rowOff>180109</xdr:rowOff>
    </xdr:from>
    <xdr:to>
      <xdr:col>17</xdr:col>
      <xdr:colOff>68579</xdr:colOff>
      <xdr:row>386</xdr:row>
      <xdr:rowOff>3548149</xdr:rowOff>
    </xdr:to>
    <xdr:pic>
      <xdr:nvPicPr>
        <xdr:cNvPr id="10" name="Imagen 9">
          <a:extLst>
            <a:ext uri="{FF2B5EF4-FFF2-40B4-BE49-F238E27FC236}">
              <a16:creationId xmlns:a16="http://schemas.microsoft.com/office/drawing/2014/main" id="{EA7248AD-BCF9-45F7-BA9A-1AA1B9F60BF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805054" y="514128327"/>
          <a:ext cx="9420398" cy="336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BF0A8ECF-9537-4542-8A63-07B990FCF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859905" y="230505"/>
          <a:ext cx="865167" cy="495300"/>
        </a:xfrm>
        <a:prstGeom prst="rect">
          <a:avLst/>
        </a:prstGeom>
      </xdr:spPr>
    </xdr:pic>
    <xdr:clientData/>
  </xdr:oneCellAnchor>
  <xdr:oneCellAnchor>
    <xdr:from>
      <xdr:col>1</xdr:col>
      <xdr:colOff>104775</xdr:colOff>
      <xdr:row>1</xdr:row>
      <xdr:rowOff>47625</xdr:rowOff>
    </xdr:from>
    <xdr:ext cx="619125" cy="533400"/>
    <xdr:pic>
      <xdr:nvPicPr>
        <xdr:cNvPr id="3" name="4 Imagen">
          <a:extLst>
            <a:ext uri="{FF2B5EF4-FFF2-40B4-BE49-F238E27FC236}">
              <a16:creationId xmlns:a16="http://schemas.microsoft.com/office/drawing/2014/main" id="{04446524-DFD8-4A34-BB1B-ADA8ADF8C53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17195" y="230505"/>
          <a:ext cx="619125" cy="533400"/>
        </a:xfrm>
        <a:prstGeom prst="rect">
          <a:avLst/>
        </a:prstGeom>
      </xdr:spPr>
    </xdr:pic>
    <xdr:clientData/>
  </xdr:oneCellAnchor>
  <xdr:oneCellAnchor>
    <xdr:from>
      <xdr:col>18</xdr:col>
      <xdr:colOff>342900</xdr:colOff>
      <xdr:row>1</xdr:row>
      <xdr:rowOff>57149</xdr:rowOff>
    </xdr:from>
    <xdr:ext cx="750867" cy="523875"/>
    <xdr:pic>
      <xdr:nvPicPr>
        <xdr:cNvPr id="4" name="Imagen 3">
          <a:extLst>
            <a:ext uri="{FF2B5EF4-FFF2-40B4-BE49-F238E27FC236}">
              <a16:creationId xmlns:a16="http://schemas.microsoft.com/office/drawing/2014/main" id="{3734E0AB-A074-44AA-99F1-637746C3E9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375380" y="240029"/>
          <a:ext cx="750867" cy="523875"/>
        </a:xfrm>
        <a:prstGeom prst="rect">
          <a:avLst/>
        </a:prstGeom>
      </xdr:spPr>
    </xdr:pic>
    <xdr:clientData/>
  </xdr:oneCellAnchor>
  <xdr:oneCellAnchor>
    <xdr:from>
      <xdr:col>10</xdr:col>
      <xdr:colOff>95250</xdr:colOff>
      <xdr:row>1</xdr:row>
      <xdr:rowOff>9525</xdr:rowOff>
    </xdr:from>
    <xdr:ext cx="628650" cy="590550"/>
    <xdr:pic>
      <xdr:nvPicPr>
        <xdr:cNvPr id="5" name="4 Imagen">
          <a:extLst>
            <a:ext uri="{FF2B5EF4-FFF2-40B4-BE49-F238E27FC236}">
              <a16:creationId xmlns:a16="http://schemas.microsoft.com/office/drawing/2014/main" id="{1FF801DD-4532-42AE-A56D-34004D65F6A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307830" y="192405"/>
          <a:ext cx="628650" cy="5905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44151F8D-859A-4CA9-8F63-85322D59F3D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9474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6D1A0F97-1D2B-4388-8657-ABDED815D8A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134350" y="375286"/>
          <a:ext cx="933450" cy="552450"/>
        </a:xfrm>
        <a:prstGeom prst="rect">
          <a:avLst/>
        </a:prstGeom>
      </xdr:spPr>
    </xdr:pic>
    <xdr:clientData/>
  </xdr:oneCellAnchor>
  <xdr:twoCellAnchor editAs="oneCell">
    <xdr:from>
      <xdr:col>7</xdr:col>
      <xdr:colOff>168848</xdr:colOff>
      <xdr:row>24</xdr:row>
      <xdr:rowOff>47251</xdr:rowOff>
    </xdr:from>
    <xdr:to>
      <xdr:col>11</xdr:col>
      <xdr:colOff>528848</xdr:colOff>
      <xdr:row>37</xdr:row>
      <xdr:rowOff>126751</xdr:rowOff>
    </xdr:to>
    <xdr:pic>
      <xdr:nvPicPr>
        <xdr:cNvPr id="4" name="Imagen 3">
          <a:extLst>
            <a:ext uri="{FF2B5EF4-FFF2-40B4-BE49-F238E27FC236}">
              <a16:creationId xmlns:a16="http://schemas.microsoft.com/office/drawing/2014/main" id="{7E08D0B0-F4A4-4291-8F93-62AAC847F5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716208" y="4832611"/>
          <a:ext cx="3529920" cy="2456940"/>
        </a:xfrm>
        <a:prstGeom prst="rect">
          <a:avLst/>
        </a:prstGeom>
      </xdr:spPr>
    </xdr:pic>
    <xdr:clientData/>
  </xdr:twoCellAnchor>
  <xdr:twoCellAnchor editAs="oneCell">
    <xdr:from>
      <xdr:col>1</xdr:col>
      <xdr:colOff>647700</xdr:colOff>
      <xdr:row>24</xdr:row>
      <xdr:rowOff>66675</xdr:rowOff>
    </xdr:from>
    <xdr:to>
      <xdr:col>6</xdr:col>
      <xdr:colOff>197700</xdr:colOff>
      <xdr:row>37</xdr:row>
      <xdr:rowOff>110175</xdr:rowOff>
    </xdr:to>
    <xdr:pic>
      <xdr:nvPicPr>
        <xdr:cNvPr id="5" name="Imagen 4">
          <a:extLst>
            <a:ext uri="{FF2B5EF4-FFF2-40B4-BE49-F238E27FC236}">
              <a16:creationId xmlns:a16="http://schemas.microsoft.com/office/drawing/2014/main" id="{408C5BA7-02B5-491F-87DB-2D14777C47E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440180" y="4852035"/>
          <a:ext cx="3512400" cy="2420940"/>
        </a:xfrm>
        <a:prstGeom prst="rect">
          <a:avLst/>
        </a:prstGeom>
      </xdr:spPr>
    </xdr:pic>
    <xdr:clientData/>
  </xdr:twoCellAnchor>
  <xdr:twoCellAnchor editAs="oneCell">
    <xdr:from>
      <xdr:col>7</xdr:col>
      <xdr:colOff>228600</xdr:colOff>
      <xdr:row>8</xdr:row>
      <xdr:rowOff>66675</xdr:rowOff>
    </xdr:from>
    <xdr:to>
      <xdr:col>11</xdr:col>
      <xdr:colOff>540600</xdr:colOff>
      <xdr:row>21</xdr:row>
      <xdr:rowOff>110175</xdr:rowOff>
    </xdr:to>
    <xdr:pic>
      <xdr:nvPicPr>
        <xdr:cNvPr id="6" name="Imagen 5">
          <a:extLst>
            <a:ext uri="{FF2B5EF4-FFF2-40B4-BE49-F238E27FC236}">
              <a16:creationId xmlns:a16="http://schemas.microsoft.com/office/drawing/2014/main" id="{022C612A-D4AD-4C18-AD63-A5B76B24562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775960" y="1918335"/>
          <a:ext cx="3481920" cy="2420940"/>
        </a:xfrm>
        <a:prstGeom prst="rect">
          <a:avLst/>
        </a:prstGeom>
      </xdr:spPr>
    </xdr:pic>
    <xdr:clientData/>
  </xdr:twoCellAnchor>
  <xdr:twoCellAnchor editAs="oneCell">
    <xdr:from>
      <xdr:col>1</xdr:col>
      <xdr:colOff>590550</xdr:colOff>
      <xdr:row>8</xdr:row>
      <xdr:rowOff>66675</xdr:rowOff>
    </xdr:from>
    <xdr:to>
      <xdr:col>6</xdr:col>
      <xdr:colOff>140550</xdr:colOff>
      <xdr:row>21</xdr:row>
      <xdr:rowOff>110175</xdr:rowOff>
    </xdr:to>
    <xdr:pic>
      <xdr:nvPicPr>
        <xdr:cNvPr id="7" name="Imagen 6">
          <a:extLst>
            <a:ext uri="{FF2B5EF4-FFF2-40B4-BE49-F238E27FC236}">
              <a16:creationId xmlns:a16="http://schemas.microsoft.com/office/drawing/2014/main" id="{BB1EFEFA-F3CB-4E03-BDD9-FBE6FF82048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383030" y="1918335"/>
          <a:ext cx="3512400" cy="2420940"/>
        </a:xfrm>
        <a:prstGeom prst="rect">
          <a:avLst/>
        </a:prstGeom>
      </xdr:spPr>
    </xdr:pic>
    <xdr:clientData/>
  </xdr:twoCellAnchor>
  <xdr:oneCellAnchor>
    <xdr:from>
      <xdr:col>7</xdr:col>
      <xdr:colOff>168848</xdr:colOff>
      <xdr:row>40</xdr:row>
      <xdr:rowOff>47251</xdr:rowOff>
    </xdr:from>
    <xdr:ext cx="3408000" cy="2556000"/>
    <xdr:pic>
      <xdr:nvPicPr>
        <xdr:cNvPr id="8" name="Imagen 7">
          <a:extLst>
            <a:ext uri="{FF2B5EF4-FFF2-40B4-BE49-F238E27FC236}">
              <a16:creationId xmlns:a16="http://schemas.microsoft.com/office/drawing/2014/main" id="{9762103B-266E-4C97-8D13-7E11F5B415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716208" y="8040631"/>
          <a:ext cx="3408000" cy="2556000"/>
        </a:xfrm>
        <a:prstGeom prst="rect">
          <a:avLst/>
        </a:prstGeom>
      </xdr:spPr>
    </xdr:pic>
    <xdr:clientData/>
  </xdr:oneCellAnchor>
  <xdr:oneCellAnchor>
    <xdr:from>
      <xdr:col>1</xdr:col>
      <xdr:colOff>647700</xdr:colOff>
      <xdr:row>40</xdr:row>
      <xdr:rowOff>66675</xdr:rowOff>
    </xdr:from>
    <xdr:ext cx="3360000" cy="2520000"/>
    <xdr:pic>
      <xdr:nvPicPr>
        <xdr:cNvPr id="9" name="Imagen 8">
          <a:extLst>
            <a:ext uri="{FF2B5EF4-FFF2-40B4-BE49-F238E27FC236}">
              <a16:creationId xmlns:a16="http://schemas.microsoft.com/office/drawing/2014/main" id="{6C9B7D64-6121-4909-9327-A05DF7A2AE0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440180" y="8060055"/>
          <a:ext cx="3360000" cy="2520000"/>
        </a:xfrm>
        <a:prstGeom prst="rect">
          <a:avLst/>
        </a:prstGeom>
      </xdr:spPr>
    </xdr:pic>
    <xdr:clientData/>
  </xdr:oneCellAnchor>
  <xdr:oneCellAnchor>
    <xdr:from>
      <xdr:col>7</xdr:col>
      <xdr:colOff>73597</xdr:colOff>
      <xdr:row>57</xdr:row>
      <xdr:rowOff>186244</xdr:rowOff>
    </xdr:from>
    <xdr:ext cx="3649781" cy="2052000"/>
    <xdr:pic>
      <xdr:nvPicPr>
        <xdr:cNvPr id="10" name="Imagen 9">
          <a:extLst>
            <a:ext uri="{FF2B5EF4-FFF2-40B4-BE49-F238E27FC236}">
              <a16:creationId xmlns:a16="http://schemas.microsoft.com/office/drawing/2014/main" id="{33E1D535-7F56-4CFB-9614-4ED8FD8C225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620957" y="11296204"/>
          <a:ext cx="3649781" cy="2052000"/>
        </a:xfrm>
        <a:prstGeom prst="rect">
          <a:avLst/>
        </a:prstGeom>
      </xdr:spPr>
    </xdr:pic>
    <xdr:clientData/>
  </xdr:oneCellAnchor>
  <xdr:oneCellAnchor>
    <xdr:from>
      <xdr:col>1</xdr:col>
      <xdr:colOff>238118</xdr:colOff>
      <xdr:row>56</xdr:row>
      <xdr:rowOff>134485</xdr:rowOff>
    </xdr:from>
    <xdr:ext cx="4226060" cy="2376000"/>
    <xdr:pic>
      <xdr:nvPicPr>
        <xdr:cNvPr id="11" name="Imagen 10">
          <a:extLst>
            <a:ext uri="{FF2B5EF4-FFF2-40B4-BE49-F238E27FC236}">
              <a16:creationId xmlns:a16="http://schemas.microsoft.com/office/drawing/2014/main" id="{37BA1A14-425F-4B42-BC0C-C22C5BE47696}"/>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30598" y="11061565"/>
          <a:ext cx="4226060" cy="237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36566" y="138343"/>
          <a:ext cx="843803" cy="299808"/>
        </a:xfrm>
        <a:prstGeom prst="rect">
          <a:avLst/>
        </a:prstGeom>
      </xdr:spPr>
    </xdr:pic>
    <xdr:clientData/>
  </xdr:oneCellAnchor>
  <xdr:oneCellAnchor>
    <xdr:from>
      <xdr:col>1</xdr:col>
      <xdr:colOff>247649</xdr:colOff>
      <xdr:row>0</xdr:row>
      <xdr:rowOff>123826</xdr:rowOff>
    </xdr:from>
    <xdr:ext cx="714375" cy="247649"/>
    <xdr:pic>
      <xdr:nvPicPr>
        <xdr:cNvPr id="3" name="4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49" y="123826"/>
          <a:ext cx="714375" cy="247649"/>
        </a:xfrm>
        <a:prstGeom prst="rect">
          <a:avLst/>
        </a:prstGeom>
      </xdr:spPr>
    </xdr:pic>
    <xdr:clientData/>
  </xdr:oneCellAnchor>
  <xdr:twoCellAnchor editAs="oneCell">
    <xdr:from>
      <xdr:col>1</xdr:col>
      <xdr:colOff>576943</xdr:colOff>
      <xdr:row>21</xdr:row>
      <xdr:rowOff>92849</xdr:rowOff>
    </xdr:from>
    <xdr:to>
      <xdr:col>5</xdr:col>
      <xdr:colOff>880383</xdr:colOff>
      <xdr:row>34</xdr:row>
      <xdr:rowOff>53548</xdr:rowOff>
    </xdr:to>
    <xdr:pic>
      <xdr:nvPicPr>
        <xdr:cNvPr id="12" name="12 Imagen">
          <a:extLst>
            <a:ext uri="{FF2B5EF4-FFF2-40B4-BE49-F238E27FC236}">
              <a16:creationId xmlns:a16="http://schemas.microsoft.com/office/drawing/2014/main" id="{E88AA116-89D2-4A86-A709-6932B390B9AF}"/>
            </a:ext>
          </a:extLst>
        </xdr:cNvPr>
        <xdr:cNvPicPr>
          <a:picLocks noChangeAspect="1"/>
        </xdr:cNvPicPr>
      </xdr:nvPicPr>
      <xdr:blipFill>
        <a:blip xmlns:r="http://schemas.openxmlformats.org/officeDocument/2006/relationships" r:embed="rId3"/>
        <a:stretch>
          <a:fillRect/>
        </a:stretch>
      </xdr:blipFill>
      <xdr:spPr>
        <a:xfrm>
          <a:off x="1045029" y="4730163"/>
          <a:ext cx="3438525" cy="2377328"/>
        </a:xfrm>
        <a:prstGeom prst="rect">
          <a:avLst/>
        </a:prstGeom>
      </xdr:spPr>
    </xdr:pic>
    <xdr:clientData/>
  </xdr:twoCellAnchor>
  <xdr:twoCellAnchor editAs="oneCell">
    <xdr:from>
      <xdr:col>7</xdr:col>
      <xdr:colOff>391326</xdr:colOff>
      <xdr:row>5</xdr:row>
      <xdr:rowOff>148318</xdr:rowOff>
    </xdr:from>
    <xdr:to>
      <xdr:col>11</xdr:col>
      <xdr:colOff>184833</xdr:colOff>
      <xdr:row>18</xdr:row>
      <xdr:rowOff>109017</xdr:rowOff>
    </xdr:to>
    <xdr:pic>
      <xdr:nvPicPr>
        <xdr:cNvPr id="13" name="13 Imagen">
          <a:extLst>
            <a:ext uri="{FF2B5EF4-FFF2-40B4-BE49-F238E27FC236}">
              <a16:creationId xmlns:a16="http://schemas.microsoft.com/office/drawing/2014/main" id="{0FD6E67D-5403-4844-9DE1-A98F28879464}"/>
            </a:ext>
          </a:extLst>
        </xdr:cNvPr>
        <xdr:cNvPicPr>
          <a:picLocks noChangeAspect="1"/>
        </xdr:cNvPicPr>
      </xdr:nvPicPr>
      <xdr:blipFill>
        <a:blip xmlns:r="http://schemas.openxmlformats.org/officeDocument/2006/relationships" r:embed="rId4"/>
        <a:stretch>
          <a:fillRect/>
        </a:stretch>
      </xdr:blipFill>
      <xdr:spPr>
        <a:xfrm>
          <a:off x="5366097" y="1585232"/>
          <a:ext cx="3429336" cy="2377328"/>
        </a:xfrm>
        <a:prstGeom prst="rect">
          <a:avLst/>
        </a:prstGeom>
      </xdr:spPr>
    </xdr:pic>
    <xdr:clientData/>
  </xdr:twoCellAnchor>
  <xdr:twoCellAnchor editAs="oneCell">
    <xdr:from>
      <xdr:col>1</xdr:col>
      <xdr:colOff>605518</xdr:colOff>
      <xdr:row>5</xdr:row>
      <xdr:rowOff>119743</xdr:rowOff>
    </xdr:from>
    <xdr:to>
      <xdr:col>5</xdr:col>
      <xdr:colOff>908958</xdr:colOff>
      <xdr:row>18</xdr:row>
      <xdr:rowOff>88062</xdr:rowOff>
    </xdr:to>
    <xdr:pic>
      <xdr:nvPicPr>
        <xdr:cNvPr id="16" name="14 Imagen">
          <a:extLst>
            <a:ext uri="{FF2B5EF4-FFF2-40B4-BE49-F238E27FC236}">
              <a16:creationId xmlns:a16="http://schemas.microsoft.com/office/drawing/2014/main" id="{D97F5A06-9227-4AA7-9E2A-A9111A84555C}"/>
            </a:ext>
          </a:extLst>
        </xdr:cNvPr>
        <xdr:cNvPicPr>
          <a:picLocks noChangeAspect="1"/>
        </xdr:cNvPicPr>
      </xdr:nvPicPr>
      <xdr:blipFill>
        <a:blip xmlns:r="http://schemas.openxmlformats.org/officeDocument/2006/relationships" r:embed="rId5"/>
        <a:stretch>
          <a:fillRect/>
        </a:stretch>
      </xdr:blipFill>
      <xdr:spPr>
        <a:xfrm>
          <a:off x="1073604" y="1556657"/>
          <a:ext cx="3438525" cy="2384948"/>
        </a:xfrm>
        <a:prstGeom prst="rect">
          <a:avLst/>
        </a:prstGeom>
      </xdr:spPr>
    </xdr:pic>
    <xdr:clientData/>
  </xdr:twoCellAnchor>
  <xdr:twoCellAnchor editAs="oneCell">
    <xdr:from>
      <xdr:col>7</xdr:col>
      <xdr:colOff>367794</xdr:colOff>
      <xdr:row>21</xdr:row>
      <xdr:rowOff>122786</xdr:rowOff>
    </xdr:from>
    <xdr:to>
      <xdr:col>11</xdr:col>
      <xdr:colOff>165783</xdr:colOff>
      <xdr:row>34</xdr:row>
      <xdr:rowOff>91105</xdr:rowOff>
    </xdr:to>
    <xdr:pic>
      <xdr:nvPicPr>
        <xdr:cNvPr id="17" name="16 Imagen">
          <a:extLst>
            <a:ext uri="{FF2B5EF4-FFF2-40B4-BE49-F238E27FC236}">
              <a16:creationId xmlns:a16="http://schemas.microsoft.com/office/drawing/2014/main" id="{2072206B-D08D-41EB-BF25-A2A09980576E}"/>
            </a:ext>
          </a:extLst>
        </xdr:cNvPr>
        <xdr:cNvPicPr>
          <a:picLocks noChangeAspect="1"/>
        </xdr:cNvPicPr>
      </xdr:nvPicPr>
      <xdr:blipFill>
        <a:blip xmlns:r="http://schemas.openxmlformats.org/officeDocument/2006/relationships" r:embed="rId6"/>
        <a:stretch>
          <a:fillRect/>
        </a:stretch>
      </xdr:blipFill>
      <xdr:spPr>
        <a:xfrm>
          <a:off x="5342565" y="4760100"/>
          <a:ext cx="3433818" cy="2384948"/>
        </a:xfrm>
        <a:prstGeom prst="rect">
          <a:avLst/>
        </a:prstGeom>
      </xdr:spPr>
    </xdr:pic>
    <xdr:clientData/>
  </xdr:twoCellAnchor>
  <xdr:twoCellAnchor editAs="oneCell">
    <xdr:from>
      <xdr:col>1</xdr:col>
      <xdr:colOff>573742</xdr:colOff>
      <xdr:row>37</xdr:row>
      <xdr:rowOff>80683</xdr:rowOff>
    </xdr:from>
    <xdr:to>
      <xdr:col>5</xdr:col>
      <xdr:colOff>888067</xdr:colOff>
      <xdr:row>50</xdr:row>
      <xdr:rowOff>125673</xdr:rowOff>
    </xdr:to>
    <xdr:pic>
      <xdr:nvPicPr>
        <xdr:cNvPr id="18" name="Imagen 17">
          <a:extLst>
            <a:ext uri="{FF2B5EF4-FFF2-40B4-BE49-F238E27FC236}">
              <a16:creationId xmlns:a16="http://schemas.microsoft.com/office/drawing/2014/main" id="{2EA38769-5FC8-4AE9-AD82-046AEE9309C5}"/>
            </a:ext>
          </a:extLst>
        </xdr:cNvPr>
        <xdr:cNvPicPr>
          <a:picLocks noChangeAspect="1"/>
        </xdr:cNvPicPr>
      </xdr:nvPicPr>
      <xdr:blipFill>
        <a:blip xmlns:r="http://schemas.openxmlformats.org/officeDocument/2006/relationships" r:embed="rId7"/>
        <a:stretch>
          <a:fillRect/>
        </a:stretch>
      </xdr:blipFill>
      <xdr:spPr>
        <a:xfrm>
          <a:off x="1048871" y="7736542"/>
          <a:ext cx="3469902" cy="2375813"/>
        </a:xfrm>
        <a:prstGeom prst="rect">
          <a:avLst/>
        </a:prstGeom>
      </xdr:spPr>
    </xdr:pic>
    <xdr:clientData/>
  </xdr:twoCellAnchor>
  <xdr:twoCellAnchor editAs="oneCell">
    <xdr:from>
      <xdr:col>7</xdr:col>
      <xdr:colOff>417878</xdr:colOff>
      <xdr:row>37</xdr:row>
      <xdr:rowOff>89342</xdr:rowOff>
    </xdr:from>
    <xdr:to>
      <xdr:col>11</xdr:col>
      <xdr:colOff>245389</xdr:colOff>
      <xdr:row>50</xdr:row>
      <xdr:rowOff>144333</xdr:rowOff>
    </xdr:to>
    <xdr:pic>
      <xdr:nvPicPr>
        <xdr:cNvPr id="19" name="Imagen 18">
          <a:extLst>
            <a:ext uri="{FF2B5EF4-FFF2-40B4-BE49-F238E27FC236}">
              <a16:creationId xmlns:a16="http://schemas.microsoft.com/office/drawing/2014/main" id="{D9074403-CA0B-4293-A7B7-A54F71AEBC52}"/>
            </a:ext>
          </a:extLst>
        </xdr:cNvPr>
        <xdr:cNvPicPr>
          <a:picLocks noChangeAspect="1"/>
        </xdr:cNvPicPr>
      </xdr:nvPicPr>
      <xdr:blipFill>
        <a:blip xmlns:r="http://schemas.openxmlformats.org/officeDocument/2006/relationships" r:embed="rId8"/>
        <a:stretch>
          <a:fillRect/>
        </a:stretch>
      </xdr:blipFill>
      <xdr:spPr>
        <a:xfrm>
          <a:off x="5420184" y="7745201"/>
          <a:ext cx="3476146" cy="23858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8C86091B-588E-4C9C-A093-1A3D0419B6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49B32C0C-EA71-4F60-B851-9993E29E5A3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oneCellAnchor>
    <xdr:from>
      <xdr:col>1</xdr:col>
      <xdr:colOff>92844</xdr:colOff>
      <xdr:row>6</xdr:row>
      <xdr:rowOff>39570</xdr:rowOff>
    </xdr:from>
    <xdr:ext cx="3602856" cy="2579805"/>
    <xdr:pic>
      <xdr:nvPicPr>
        <xdr:cNvPr id="4" name="Imagen 3">
          <a:extLst>
            <a:ext uri="{FF2B5EF4-FFF2-40B4-BE49-F238E27FC236}">
              <a16:creationId xmlns:a16="http://schemas.microsoft.com/office/drawing/2014/main" id="{824F1CF3-2EE7-4879-8D4F-ED05E43ADAB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59544" y="1776930"/>
          <a:ext cx="3602856" cy="2579805"/>
        </a:xfrm>
        <a:prstGeom prst="rect">
          <a:avLst/>
        </a:prstGeom>
      </xdr:spPr>
    </xdr:pic>
    <xdr:clientData/>
  </xdr:oneCellAnchor>
  <xdr:oneCellAnchor>
    <xdr:from>
      <xdr:col>7</xdr:col>
      <xdr:colOff>112411</xdr:colOff>
      <xdr:row>39</xdr:row>
      <xdr:rowOff>71212</xdr:rowOff>
    </xdr:from>
    <xdr:ext cx="4469113" cy="2491013"/>
    <xdr:pic>
      <xdr:nvPicPr>
        <xdr:cNvPr id="5" name="Imagen 4">
          <a:extLst>
            <a:ext uri="{FF2B5EF4-FFF2-40B4-BE49-F238E27FC236}">
              <a16:creationId xmlns:a16="http://schemas.microsoft.com/office/drawing/2014/main" id="{C9DD06F1-408B-4988-B679-3351D914012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257691" y="8597992"/>
          <a:ext cx="4469113" cy="2491013"/>
        </a:xfrm>
        <a:prstGeom prst="rect">
          <a:avLst/>
        </a:prstGeom>
      </xdr:spPr>
    </xdr:pic>
    <xdr:clientData/>
  </xdr:oneCellAnchor>
  <xdr:oneCellAnchor>
    <xdr:from>
      <xdr:col>1</xdr:col>
      <xdr:colOff>76720</xdr:colOff>
      <xdr:row>39</xdr:row>
      <xdr:rowOff>47625</xdr:rowOff>
    </xdr:from>
    <xdr:ext cx="3638029" cy="2543175"/>
    <xdr:pic>
      <xdr:nvPicPr>
        <xdr:cNvPr id="6" name="Imagen 5">
          <a:extLst>
            <a:ext uri="{FF2B5EF4-FFF2-40B4-BE49-F238E27FC236}">
              <a16:creationId xmlns:a16="http://schemas.microsoft.com/office/drawing/2014/main" id="{8266A196-3910-4EB9-833C-C291CEB95B29}"/>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43420" y="8574405"/>
          <a:ext cx="3638029" cy="2543175"/>
        </a:xfrm>
        <a:prstGeom prst="rect">
          <a:avLst/>
        </a:prstGeom>
      </xdr:spPr>
    </xdr:pic>
    <xdr:clientData/>
  </xdr:oneCellAnchor>
  <xdr:oneCellAnchor>
    <xdr:from>
      <xdr:col>7</xdr:col>
      <xdr:colOff>123824</xdr:colOff>
      <xdr:row>22</xdr:row>
      <xdr:rowOff>57152</xdr:rowOff>
    </xdr:from>
    <xdr:ext cx="4429125" cy="2552698"/>
    <xdr:pic>
      <xdr:nvPicPr>
        <xdr:cNvPr id="7" name="Imagen 6">
          <a:extLst>
            <a:ext uri="{FF2B5EF4-FFF2-40B4-BE49-F238E27FC236}">
              <a16:creationId xmlns:a16="http://schemas.microsoft.com/office/drawing/2014/main" id="{7DA1F9D1-5453-4189-B536-EB903E5BA30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269104" y="5040632"/>
          <a:ext cx="4429125" cy="2552698"/>
        </a:xfrm>
        <a:prstGeom prst="rect">
          <a:avLst/>
        </a:prstGeom>
      </xdr:spPr>
    </xdr:pic>
    <xdr:clientData/>
  </xdr:oneCellAnchor>
  <xdr:oneCellAnchor>
    <xdr:from>
      <xdr:col>7</xdr:col>
      <xdr:colOff>83101</xdr:colOff>
      <xdr:row>6</xdr:row>
      <xdr:rowOff>65489</xdr:rowOff>
    </xdr:from>
    <xdr:ext cx="4488899" cy="2534836"/>
    <xdr:pic>
      <xdr:nvPicPr>
        <xdr:cNvPr id="8" name="Imagen 7">
          <a:extLst>
            <a:ext uri="{FF2B5EF4-FFF2-40B4-BE49-F238E27FC236}">
              <a16:creationId xmlns:a16="http://schemas.microsoft.com/office/drawing/2014/main" id="{227C0503-F881-4B7B-B552-8B8E57D3E8E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28381" y="1802849"/>
          <a:ext cx="4488899" cy="2534836"/>
        </a:xfrm>
        <a:prstGeom prst="rect">
          <a:avLst/>
        </a:prstGeom>
      </xdr:spPr>
    </xdr:pic>
    <xdr:clientData/>
  </xdr:oneCellAnchor>
  <xdr:oneCellAnchor>
    <xdr:from>
      <xdr:col>7</xdr:col>
      <xdr:colOff>122239</xdr:colOff>
      <xdr:row>55</xdr:row>
      <xdr:rowOff>57151</xdr:rowOff>
    </xdr:from>
    <xdr:ext cx="4497386" cy="2524124"/>
    <xdr:pic>
      <xdr:nvPicPr>
        <xdr:cNvPr id="9" name="Imagen 8">
          <a:extLst>
            <a:ext uri="{FF2B5EF4-FFF2-40B4-BE49-F238E27FC236}">
              <a16:creationId xmlns:a16="http://schemas.microsoft.com/office/drawing/2014/main" id="{5A3E028E-442A-4AF6-9E1C-638AEB98DA8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267519" y="11799571"/>
          <a:ext cx="4497386" cy="2524124"/>
        </a:xfrm>
        <a:prstGeom prst="rect">
          <a:avLst/>
        </a:prstGeom>
      </xdr:spPr>
    </xdr:pic>
    <xdr:clientData/>
  </xdr:oneCellAnchor>
  <xdr:twoCellAnchor editAs="oneCell">
    <xdr:from>
      <xdr:col>1</xdr:col>
      <xdr:colOff>71324</xdr:colOff>
      <xdr:row>22</xdr:row>
      <xdr:rowOff>72631</xdr:rowOff>
    </xdr:from>
    <xdr:to>
      <xdr:col>6</xdr:col>
      <xdr:colOff>571500</xdr:colOff>
      <xdr:row>35</xdr:row>
      <xdr:rowOff>95250</xdr:rowOff>
    </xdr:to>
    <xdr:pic>
      <xdr:nvPicPr>
        <xdr:cNvPr id="10" name="Imagen 9">
          <a:extLst>
            <a:ext uri="{FF2B5EF4-FFF2-40B4-BE49-F238E27FC236}">
              <a16:creationId xmlns:a16="http://schemas.microsoft.com/office/drawing/2014/main" id="{B569CCE6-A1F2-437F-9C29-7E3B26366FA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38024" y="5056111"/>
          <a:ext cx="3692956" cy="2415299"/>
        </a:xfrm>
        <a:prstGeom prst="rect">
          <a:avLst/>
        </a:prstGeom>
      </xdr:spPr>
    </xdr:pic>
    <xdr:clientData/>
  </xdr:twoCellAnchor>
  <xdr:twoCellAnchor editAs="oneCell">
    <xdr:from>
      <xdr:col>1</xdr:col>
      <xdr:colOff>110277</xdr:colOff>
      <xdr:row>55</xdr:row>
      <xdr:rowOff>76200</xdr:rowOff>
    </xdr:from>
    <xdr:to>
      <xdr:col>6</xdr:col>
      <xdr:colOff>581025</xdr:colOff>
      <xdr:row>68</xdr:row>
      <xdr:rowOff>114300</xdr:rowOff>
    </xdr:to>
    <xdr:pic>
      <xdr:nvPicPr>
        <xdr:cNvPr id="11" name="Imagen 10">
          <a:extLst>
            <a:ext uri="{FF2B5EF4-FFF2-40B4-BE49-F238E27FC236}">
              <a16:creationId xmlns:a16="http://schemas.microsoft.com/office/drawing/2014/main" id="{E4F28B4F-BAF6-465D-8869-68732F4D4D3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76977" y="11818620"/>
          <a:ext cx="3663528" cy="2514600"/>
        </a:xfrm>
        <a:prstGeom prst="rect">
          <a:avLst/>
        </a:prstGeom>
      </xdr:spPr>
    </xdr:pic>
    <xdr:clientData/>
  </xdr:twoCellAnchor>
  <xdr:twoCellAnchor editAs="oneCell">
    <xdr:from>
      <xdr:col>2</xdr:col>
      <xdr:colOff>219074</xdr:colOff>
      <xdr:row>88</xdr:row>
      <xdr:rowOff>45606</xdr:rowOff>
    </xdr:from>
    <xdr:to>
      <xdr:col>5</xdr:col>
      <xdr:colOff>733425</xdr:colOff>
      <xdr:row>101</xdr:row>
      <xdr:rowOff>180975</xdr:rowOff>
    </xdr:to>
    <xdr:pic>
      <xdr:nvPicPr>
        <xdr:cNvPr id="12" name="Imagen 11">
          <a:extLst>
            <a:ext uri="{FF2B5EF4-FFF2-40B4-BE49-F238E27FC236}">
              <a16:creationId xmlns:a16="http://schemas.microsoft.com/office/drawing/2014/main" id="{6875CA74-D075-486F-B3C5-E5D434D99B4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21054" y="18539346"/>
          <a:ext cx="2510791" cy="2512809"/>
        </a:xfrm>
        <a:prstGeom prst="rect">
          <a:avLst/>
        </a:prstGeom>
      </xdr:spPr>
    </xdr:pic>
    <xdr:clientData/>
  </xdr:twoCellAnchor>
  <xdr:twoCellAnchor editAs="oneCell">
    <xdr:from>
      <xdr:col>7</xdr:col>
      <xdr:colOff>123029</xdr:colOff>
      <xdr:row>72</xdr:row>
      <xdr:rowOff>28575</xdr:rowOff>
    </xdr:from>
    <xdr:to>
      <xdr:col>11</xdr:col>
      <xdr:colOff>533400</xdr:colOff>
      <xdr:row>85</xdr:row>
      <xdr:rowOff>104775</xdr:rowOff>
    </xdr:to>
    <xdr:pic>
      <xdr:nvPicPr>
        <xdr:cNvPr id="13" name="Imagen 12">
          <a:extLst>
            <a:ext uri="{FF2B5EF4-FFF2-40B4-BE49-F238E27FC236}">
              <a16:creationId xmlns:a16="http://schemas.microsoft.com/office/drawing/2014/main" id="{4FCB8CA4-6C2F-432E-9BB1-84616EDFF6AC}"/>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t="12030"/>
        <a:stretch/>
      </xdr:blipFill>
      <xdr:spPr>
        <a:xfrm>
          <a:off x="4268309" y="15375255"/>
          <a:ext cx="4548031" cy="2453640"/>
        </a:xfrm>
        <a:prstGeom prst="rect">
          <a:avLst/>
        </a:prstGeom>
      </xdr:spPr>
    </xdr:pic>
    <xdr:clientData/>
  </xdr:twoCellAnchor>
  <xdr:twoCellAnchor editAs="oneCell">
    <xdr:from>
      <xdr:col>1</xdr:col>
      <xdr:colOff>38100</xdr:colOff>
      <xdr:row>72</xdr:row>
      <xdr:rowOff>57150</xdr:rowOff>
    </xdr:from>
    <xdr:to>
      <xdr:col>6</xdr:col>
      <xdr:colOff>609600</xdr:colOff>
      <xdr:row>85</xdr:row>
      <xdr:rowOff>142875</xdr:rowOff>
    </xdr:to>
    <xdr:pic>
      <xdr:nvPicPr>
        <xdr:cNvPr id="14" name="Imagen 13">
          <a:extLst>
            <a:ext uri="{FF2B5EF4-FFF2-40B4-BE49-F238E27FC236}">
              <a16:creationId xmlns:a16="http://schemas.microsoft.com/office/drawing/2014/main" id="{26EAA859-11BB-464B-A196-1432807AC15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04800" y="15403830"/>
          <a:ext cx="3764280" cy="2463165"/>
        </a:xfrm>
        <a:prstGeom prst="rect">
          <a:avLst/>
        </a:prstGeom>
      </xdr:spPr>
    </xdr:pic>
    <xdr:clientData/>
  </xdr:twoCellAnchor>
  <xdr:twoCellAnchor editAs="oneCell">
    <xdr:from>
      <xdr:col>7</xdr:col>
      <xdr:colOff>92670</xdr:colOff>
      <xdr:row>88</xdr:row>
      <xdr:rowOff>95250</xdr:rowOff>
    </xdr:from>
    <xdr:to>
      <xdr:col>11</xdr:col>
      <xdr:colOff>542925</xdr:colOff>
      <xdr:row>101</xdr:row>
      <xdr:rowOff>135369</xdr:rowOff>
    </xdr:to>
    <xdr:pic>
      <xdr:nvPicPr>
        <xdr:cNvPr id="15" name="Imagen 14">
          <a:extLst>
            <a:ext uri="{FF2B5EF4-FFF2-40B4-BE49-F238E27FC236}">
              <a16:creationId xmlns:a16="http://schemas.microsoft.com/office/drawing/2014/main" id="{E2491C48-4259-430B-839E-692747D9CA9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237950" y="18588990"/>
          <a:ext cx="4587915" cy="2417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888D6A87-98B9-48AF-A4C9-187CB47B98F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4A07CF0E-7CF0-4AB3-B6F3-67146CEEC8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2</xdr:col>
      <xdr:colOff>95250</xdr:colOff>
      <xdr:row>5</xdr:row>
      <xdr:rowOff>63500</xdr:rowOff>
    </xdr:from>
    <xdr:to>
      <xdr:col>6</xdr:col>
      <xdr:colOff>333586</xdr:colOff>
      <xdr:row>18</xdr:row>
      <xdr:rowOff>98637</xdr:rowOff>
    </xdr:to>
    <xdr:pic>
      <xdr:nvPicPr>
        <xdr:cNvPr id="4" name="20 Imagen">
          <a:extLst>
            <a:ext uri="{FF2B5EF4-FFF2-40B4-BE49-F238E27FC236}">
              <a16:creationId xmlns:a16="http://schemas.microsoft.com/office/drawing/2014/main" id="{232B67CC-6908-454D-912E-2C225041F3B5}"/>
            </a:ext>
          </a:extLst>
        </xdr:cNvPr>
        <xdr:cNvPicPr>
          <a:picLocks noChangeAspect="1"/>
        </xdr:cNvPicPr>
      </xdr:nvPicPr>
      <xdr:blipFill>
        <a:blip xmlns:r="http://schemas.openxmlformats.org/officeDocument/2006/relationships" r:embed="rId3"/>
        <a:stretch>
          <a:fillRect/>
        </a:stretch>
      </xdr:blipFill>
      <xdr:spPr>
        <a:xfrm>
          <a:off x="697230" y="1488440"/>
          <a:ext cx="3438736" cy="2427817"/>
        </a:xfrm>
        <a:prstGeom prst="rect">
          <a:avLst/>
        </a:prstGeom>
      </xdr:spPr>
    </xdr:pic>
    <xdr:clientData/>
  </xdr:twoCellAnchor>
  <xdr:twoCellAnchor editAs="oneCell">
    <xdr:from>
      <xdr:col>8</xdr:col>
      <xdr:colOff>0</xdr:colOff>
      <xdr:row>5</xdr:row>
      <xdr:rowOff>95250</xdr:rowOff>
    </xdr:from>
    <xdr:to>
      <xdr:col>10</xdr:col>
      <xdr:colOff>873337</xdr:colOff>
      <xdr:row>18</xdr:row>
      <xdr:rowOff>122767</xdr:rowOff>
    </xdr:to>
    <xdr:pic>
      <xdr:nvPicPr>
        <xdr:cNvPr id="5" name="30 Imagen">
          <a:extLst>
            <a:ext uri="{FF2B5EF4-FFF2-40B4-BE49-F238E27FC236}">
              <a16:creationId xmlns:a16="http://schemas.microsoft.com/office/drawing/2014/main" id="{2F4A9918-EBEB-4206-8F1B-23454323028D}"/>
            </a:ext>
          </a:extLst>
        </xdr:cNvPr>
        <xdr:cNvPicPr>
          <a:picLocks noChangeAspect="1"/>
        </xdr:cNvPicPr>
      </xdr:nvPicPr>
      <xdr:blipFill>
        <a:blip xmlns:r="http://schemas.openxmlformats.org/officeDocument/2006/relationships" r:embed="rId4"/>
        <a:stretch>
          <a:fillRect/>
        </a:stretch>
      </xdr:blipFill>
      <xdr:spPr>
        <a:xfrm>
          <a:off x="4876800" y="1520190"/>
          <a:ext cx="3426037" cy="2420197"/>
        </a:xfrm>
        <a:prstGeom prst="rect">
          <a:avLst/>
        </a:prstGeom>
      </xdr:spPr>
    </xdr:pic>
    <xdr:clientData/>
  </xdr:twoCellAnchor>
  <xdr:twoCellAnchor editAs="oneCell">
    <xdr:from>
      <xdr:col>2</xdr:col>
      <xdr:colOff>169334</xdr:colOff>
      <xdr:row>21</xdr:row>
      <xdr:rowOff>74083</xdr:rowOff>
    </xdr:from>
    <xdr:to>
      <xdr:col>6</xdr:col>
      <xdr:colOff>407670</xdr:colOff>
      <xdr:row>34</xdr:row>
      <xdr:rowOff>109220</xdr:rowOff>
    </xdr:to>
    <xdr:pic>
      <xdr:nvPicPr>
        <xdr:cNvPr id="6" name="32 Imagen">
          <a:extLst>
            <a:ext uri="{FF2B5EF4-FFF2-40B4-BE49-F238E27FC236}">
              <a16:creationId xmlns:a16="http://schemas.microsoft.com/office/drawing/2014/main" id="{1661EE5B-38B1-491B-8851-2FD9D068D63F}"/>
            </a:ext>
          </a:extLst>
        </xdr:cNvPr>
        <xdr:cNvPicPr>
          <a:picLocks noChangeAspect="1"/>
        </xdr:cNvPicPr>
      </xdr:nvPicPr>
      <xdr:blipFill>
        <a:blip xmlns:r="http://schemas.openxmlformats.org/officeDocument/2006/relationships" r:embed="rId5"/>
        <a:stretch>
          <a:fillRect/>
        </a:stretch>
      </xdr:blipFill>
      <xdr:spPr>
        <a:xfrm>
          <a:off x="771314" y="4691803"/>
          <a:ext cx="3438736" cy="2427817"/>
        </a:xfrm>
        <a:prstGeom prst="rect">
          <a:avLst/>
        </a:prstGeom>
      </xdr:spPr>
    </xdr:pic>
    <xdr:clientData/>
  </xdr:twoCellAnchor>
  <xdr:twoCellAnchor editAs="oneCell">
    <xdr:from>
      <xdr:col>7</xdr:col>
      <xdr:colOff>370416</xdr:colOff>
      <xdr:row>21</xdr:row>
      <xdr:rowOff>84667</xdr:rowOff>
    </xdr:from>
    <xdr:to>
      <xdr:col>10</xdr:col>
      <xdr:colOff>862753</xdr:colOff>
      <xdr:row>34</xdr:row>
      <xdr:rowOff>119804</xdr:rowOff>
    </xdr:to>
    <xdr:pic>
      <xdr:nvPicPr>
        <xdr:cNvPr id="7" name="35 Imagen">
          <a:extLst>
            <a:ext uri="{FF2B5EF4-FFF2-40B4-BE49-F238E27FC236}">
              <a16:creationId xmlns:a16="http://schemas.microsoft.com/office/drawing/2014/main" id="{230C9069-5912-4777-AD4F-3B0C2E943096}"/>
            </a:ext>
          </a:extLst>
        </xdr:cNvPr>
        <xdr:cNvPicPr>
          <a:picLocks noChangeAspect="1"/>
        </xdr:cNvPicPr>
      </xdr:nvPicPr>
      <xdr:blipFill>
        <a:blip xmlns:r="http://schemas.openxmlformats.org/officeDocument/2006/relationships" r:embed="rId6"/>
        <a:stretch>
          <a:fillRect/>
        </a:stretch>
      </xdr:blipFill>
      <xdr:spPr>
        <a:xfrm>
          <a:off x="4858596" y="4702387"/>
          <a:ext cx="3433657" cy="2427817"/>
        </a:xfrm>
        <a:prstGeom prst="rect">
          <a:avLst/>
        </a:prstGeom>
      </xdr:spPr>
    </xdr:pic>
    <xdr:clientData/>
  </xdr:twoCellAnchor>
  <xdr:twoCellAnchor editAs="oneCell">
    <xdr:from>
      <xdr:col>7</xdr:col>
      <xdr:colOff>369794</xdr:colOff>
      <xdr:row>53</xdr:row>
      <xdr:rowOff>100853</xdr:rowOff>
    </xdr:from>
    <xdr:to>
      <xdr:col>10</xdr:col>
      <xdr:colOff>853888</xdr:colOff>
      <xdr:row>66</xdr:row>
      <xdr:rowOff>127747</xdr:rowOff>
    </xdr:to>
    <xdr:pic>
      <xdr:nvPicPr>
        <xdr:cNvPr id="8" name="45 Imagen">
          <a:extLst>
            <a:ext uri="{FF2B5EF4-FFF2-40B4-BE49-F238E27FC236}">
              <a16:creationId xmlns:a16="http://schemas.microsoft.com/office/drawing/2014/main" id="{8F98ECC6-9E11-42EA-9E14-081F945812DC}"/>
            </a:ext>
          </a:extLst>
        </xdr:cNvPr>
        <xdr:cNvPicPr>
          <a:picLocks noChangeAspect="1"/>
        </xdr:cNvPicPr>
      </xdr:nvPicPr>
      <xdr:blipFill>
        <a:blip xmlns:r="http://schemas.openxmlformats.org/officeDocument/2006/relationships" r:embed="rId7"/>
        <a:stretch>
          <a:fillRect/>
        </a:stretch>
      </xdr:blipFill>
      <xdr:spPr>
        <a:xfrm>
          <a:off x="4857974" y="11104133"/>
          <a:ext cx="3425414" cy="2419574"/>
        </a:xfrm>
        <a:prstGeom prst="rect">
          <a:avLst/>
        </a:prstGeom>
      </xdr:spPr>
    </xdr:pic>
    <xdr:clientData/>
  </xdr:twoCellAnchor>
  <xdr:twoCellAnchor editAs="oneCell">
    <xdr:from>
      <xdr:col>2</xdr:col>
      <xdr:colOff>89646</xdr:colOff>
      <xdr:row>37</xdr:row>
      <xdr:rowOff>78441</xdr:rowOff>
    </xdr:from>
    <xdr:to>
      <xdr:col>6</xdr:col>
      <xdr:colOff>334831</xdr:colOff>
      <xdr:row>50</xdr:row>
      <xdr:rowOff>105336</xdr:rowOff>
    </xdr:to>
    <xdr:pic>
      <xdr:nvPicPr>
        <xdr:cNvPr id="9" name="47 Imagen">
          <a:extLst>
            <a:ext uri="{FF2B5EF4-FFF2-40B4-BE49-F238E27FC236}">
              <a16:creationId xmlns:a16="http://schemas.microsoft.com/office/drawing/2014/main" id="{03B1CEE0-F5D9-42FE-B507-B13470942FB7}"/>
            </a:ext>
          </a:extLst>
        </xdr:cNvPr>
        <xdr:cNvPicPr>
          <a:picLocks noChangeAspect="1"/>
        </xdr:cNvPicPr>
      </xdr:nvPicPr>
      <xdr:blipFill>
        <a:blip xmlns:r="http://schemas.openxmlformats.org/officeDocument/2006/relationships" r:embed="rId8"/>
        <a:stretch>
          <a:fillRect/>
        </a:stretch>
      </xdr:blipFill>
      <xdr:spPr>
        <a:xfrm>
          <a:off x="691626" y="7888941"/>
          <a:ext cx="3445585" cy="2419575"/>
        </a:xfrm>
        <a:prstGeom prst="rect">
          <a:avLst/>
        </a:prstGeom>
      </xdr:spPr>
    </xdr:pic>
    <xdr:clientData/>
  </xdr:twoCellAnchor>
  <xdr:twoCellAnchor editAs="oneCell">
    <xdr:from>
      <xdr:col>7</xdr:col>
      <xdr:colOff>358589</xdr:colOff>
      <xdr:row>37</xdr:row>
      <xdr:rowOff>33618</xdr:rowOff>
    </xdr:from>
    <xdr:to>
      <xdr:col>10</xdr:col>
      <xdr:colOff>850303</xdr:colOff>
      <xdr:row>50</xdr:row>
      <xdr:rowOff>60513</xdr:rowOff>
    </xdr:to>
    <xdr:pic>
      <xdr:nvPicPr>
        <xdr:cNvPr id="10" name="49 Imagen">
          <a:extLst>
            <a:ext uri="{FF2B5EF4-FFF2-40B4-BE49-F238E27FC236}">
              <a16:creationId xmlns:a16="http://schemas.microsoft.com/office/drawing/2014/main" id="{C7FA0A48-2573-4546-B509-CB1E6917F755}"/>
            </a:ext>
          </a:extLst>
        </xdr:cNvPr>
        <xdr:cNvPicPr>
          <a:picLocks noChangeAspect="1"/>
        </xdr:cNvPicPr>
      </xdr:nvPicPr>
      <xdr:blipFill>
        <a:blip xmlns:r="http://schemas.openxmlformats.org/officeDocument/2006/relationships" r:embed="rId9"/>
        <a:stretch>
          <a:fillRect/>
        </a:stretch>
      </xdr:blipFill>
      <xdr:spPr>
        <a:xfrm>
          <a:off x="4846769" y="7844118"/>
          <a:ext cx="3433034" cy="2419575"/>
        </a:xfrm>
        <a:prstGeom prst="rect">
          <a:avLst/>
        </a:prstGeom>
      </xdr:spPr>
    </xdr:pic>
    <xdr:clientData/>
  </xdr:twoCellAnchor>
  <xdr:twoCellAnchor editAs="oneCell">
    <xdr:from>
      <xdr:col>2</xdr:col>
      <xdr:colOff>134470</xdr:colOff>
      <xdr:row>53</xdr:row>
      <xdr:rowOff>78441</xdr:rowOff>
    </xdr:from>
    <xdr:to>
      <xdr:col>6</xdr:col>
      <xdr:colOff>379655</xdr:colOff>
      <xdr:row>66</xdr:row>
      <xdr:rowOff>112955</xdr:rowOff>
    </xdr:to>
    <xdr:pic>
      <xdr:nvPicPr>
        <xdr:cNvPr id="11" name="51 Imagen">
          <a:extLst>
            <a:ext uri="{FF2B5EF4-FFF2-40B4-BE49-F238E27FC236}">
              <a16:creationId xmlns:a16="http://schemas.microsoft.com/office/drawing/2014/main" id="{02A7C509-E16C-4E58-BFB5-33F32F794357}"/>
            </a:ext>
          </a:extLst>
        </xdr:cNvPr>
        <xdr:cNvPicPr>
          <a:picLocks noChangeAspect="1"/>
        </xdr:cNvPicPr>
      </xdr:nvPicPr>
      <xdr:blipFill>
        <a:blip xmlns:r="http://schemas.openxmlformats.org/officeDocument/2006/relationships" r:embed="rId10"/>
        <a:stretch>
          <a:fillRect/>
        </a:stretch>
      </xdr:blipFill>
      <xdr:spPr>
        <a:xfrm>
          <a:off x="736450" y="11081721"/>
          <a:ext cx="3445585" cy="2427194"/>
        </a:xfrm>
        <a:prstGeom prst="rect">
          <a:avLst/>
        </a:prstGeom>
      </xdr:spPr>
    </xdr:pic>
    <xdr:clientData/>
  </xdr:twoCellAnchor>
  <xdr:twoCellAnchor editAs="oneCell">
    <xdr:from>
      <xdr:col>1</xdr:col>
      <xdr:colOff>268941</xdr:colOff>
      <xdr:row>69</xdr:row>
      <xdr:rowOff>0</xdr:rowOff>
    </xdr:from>
    <xdr:to>
      <xdr:col>6</xdr:col>
      <xdr:colOff>189155</xdr:colOff>
      <xdr:row>82</xdr:row>
      <xdr:rowOff>34515</xdr:rowOff>
    </xdr:to>
    <xdr:pic>
      <xdr:nvPicPr>
        <xdr:cNvPr id="12" name="54 Imagen">
          <a:extLst>
            <a:ext uri="{FF2B5EF4-FFF2-40B4-BE49-F238E27FC236}">
              <a16:creationId xmlns:a16="http://schemas.microsoft.com/office/drawing/2014/main" id="{6E8FA6FE-20C6-4FD7-9429-B22AF64F9058}"/>
            </a:ext>
          </a:extLst>
        </xdr:cNvPr>
        <xdr:cNvPicPr>
          <a:picLocks noChangeAspect="1"/>
        </xdr:cNvPicPr>
      </xdr:nvPicPr>
      <xdr:blipFill>
        <a:blip xmlns:r="http://schemas.openxmlformats.org/officeDocument/2006/relationships" r:embed="rId11"/>
        <a:stretch>
          <a:fillRect/>
        </a:stretch>
      </xdr:blipFill>
      <xdr:spPr>
        <a:xfrm>
          <a:off x="535641" y="14150340"/>
          <a:ext cx="3455894" cy="2427195"/>
        </a:xfrm>
        <a:prstGeom prst="rect">
          <a:avLst/>
        </a:prstGeom>
      </xdr:spPr>
    </xdr:pic>
    <xdr:clientData/>
  </xdr:twoCellAnchor>
  <xdr:twoCellAnchor editAs="oneCell">
    <xdr:from>
      <xdr:col>8</xdr:col>
      <xdr:colOff>0</xdr:colOff>
      <xdr:row>69</xdr:row>
      <xdr:rowOff>44823</xdr:rowOff>
    </xdr:from>
    <xdr:to>
      <xdr:col>10</xdr:col>
      <xdr:colOff>872714</xdr:colOff>
      <xdr:row>82</xdr:row>
      <xdr:rowOff>79338</xdr:rowOff>
    </xdr:to>
    <xdr:pic>
      <xdr:nvPicPr>
        <xdr:cNvPr id="13" name="57 Imagen">
          <a:extLst>
            <a:ext uri="{FF2B5EF4-FFF2-40B4-BE49-F238E27FC236}">
              <a16:creationId xmlns:a16="http://schemas.microsoft.com/office/drawing/2014/main" id="{BF49335E-DE10-403B-AE1F-E757BC21B9C9}"/>
            </a:ext>
          </a:extLst>
        </xdr:cNvPr>
        <xdr:cNvPicPr>
          <a:picLocks noChangeAspect="1"/>
        </xdr:cNvPicPr>
      </xdr:nvPicPr>
      <xdr:blipFill>
        <a:blip xmlns:r="http://schemas.openxmlformats.org/officeDocument/2006/relationships" r:embed="rId12"/>
        <a:stretch>
          <a:fillRect/>
        </a:stretch>
      </xdr:blipFill>
      <xdr:spPr>
        <a:xfrm>
          <a:off x="4876800" y="14195163"/>
          <a:ext cx="3425414" cy="2427195"/>
        </a:xfrm>
        <a:prstGeom prst="rect">
          <a:avLst/>
        </a:prstGeom>
      </xdr:spPr>
    </xdr:pic>
    <xdr:clientData/>
  </xdr:twoCellAnchor>
  <xdr:twoCellAnchor editAs="oneCell">
    <xdr:from>
      <xdr:col>2</xdr:col>
      <xdr:colOff>156882</xdr:colOff>
      <xdr:row>85</xdr:row>
      <xdr:rowOff>56029</xdr:rowOff>
    </xdr:from>
    <xdr:to>
      <xdr:col>6</xdr:col>
      <xdr:colOff>402067</xdr:colOff>
      <xdr:row>98</xdr:row>
      <xdr:rowOff>90543</xdr:rowOff>
    </xdr:to>
    <xdr:pic>
      <xdr:nvPicPr>
        <xdr:cNvPr id="14" name="59 Imagen">
          <a:extLst>
            <a:ext uri="{FF2B5EF4-FFF2-40B4-BE49-F238E27FC236}">
              <a16:creationId xmlns:a16="http://schemas.microsoft.com/office/drawing/2014/main" id="{43D04406-9B12-46EE-87EC-EE08A9DEA566}"/>
            </a:ext>
          </a:extLst>
        </xdr:cNvPr>
        <xdr:cNvPicPr>
          <a:picLocks noChangeAspect="1"/>
        </xdr:cNvPicPr>
      </xdr:nvPicPr>
      <xdr:blipFill>
        <a:blip xmlns:r="http://schemas.openxmlformats.org/officeDocument/2006/relationships" r:embed="rId13"/>
        <a:stretch>
          <a:fillRect/>
        </a:stretch>
      </xdr:blipFill>
      <xdr:spPr>
        <a:xfrm>
          <a:off x="758862" y="17353429"/>
          <a:ext cx="3445585" cy="2427194"/>
        </a:xfrm>
        <a:prstGeom prst="rect">
          <a:avLst/>
        </a:prstGeom>
      </xdr:spPr>
    </xdr:pic>
    <xdr:clientData/>
  </xdr:twoCellAnchor>
  <xdr:twoCellAnchor editAs="oneCell">
    <xdr:from>
      <xdr:col>8</xdr:col>
      <xdr:colOff>22412</xdr:colOff>
      <xdr:row>85</xdr:row>
      <xdr:rowOff>89647</xdr:rowOff>
    </xdr:from>
    <xdr:to>
      <xdr:col>10</xdr:col>
      <xdr:colOff>887506</xdr:colOff>
      <xdr:row>98</xdr:row>
      <xdr:rowOff>116541</xdr:rowOff>
    </xdr:to>
    <xdr:pic>
      <xdr:nvPicPr>
        <xdr:cNvPr id="15" name="60 Imagen">
          <a:extLst>
            <a:ext uri="{FF2B5EF4-FFF2-40B4-BE49-F238E27FC236}">
              <a16:creationId xmlns:a16="http://schemas.microsoft.com/office/drawing/2014/main" id="{CD8109E9-80CD-4497-ADC8-0B0EC04CB1F5}"/>
            </a:ext>
          </a:extLst>
        </xdr:cNvPr>
        <xdr:cNvPicPr>
          <a:picLocks noChangeAspect="1"/>
        </xdr:cNvPicPr>
      </xdr:nvPicPr>
      <xdr:blipFill>
        <a:blip xmlns:r="http://schemas.openxmlformats.org/officeDocument/2006/relationships" r:embed="rId14"/>
        <a:stretch>
          <a:fillRect/>
        </a:stretch>
      </xdr:blipFill>
      <xdr:spPr>
        <a:xfrm>
          <a:off x="4899212" y="17387047"/>
          <a:ext cx="3417794" cy="2419574"/>
        </a:xfrm>
        <a:prstGeom prst="rect">
          <a:avLst/>
        </a:prstGeom>
      </xdr:spPr>
    </xdr:pic>
    <xdr:clientData/>
  </xdr:twoCellAnchor>
  <xdr:twoCellAnchor editAs="oneCell">
    <xdr:from>
      <xdr:col>2</xdr:col>
      <xdr:colOff>134470</xdr:colOff>
      <xdr:row>101</xdr:row>
      <xdr:rowOff>78441</xdr:rowOff>
    </xdr:from>
    <xdr:to>
      <xdr:col>6</xdr:col>
      <xdr:colOff>372035</xdr:colOff>
      <xdr:row>114</xdr:row>
      <xdr:rowOff>105335</xdr:rowOff>
    </xdr:to>
    <xdr:pic>
      <xdr:nvPicPr>
        <xdr:cNvPr id="16" name="61 Imagen">
          <a:extLst>
            <a:ext uri="{FF2B5EF4-FFF2-40B4-BE49-F238E27FC236}">
              <a16:creationId xmlns:a16="http://schemas.microsoft.com/office/drawing/2014/main" id="{6912D8E7-CA7D-47F2-9556-FB68E0FCE8C6}"/>
            </a:ext>
          </a:extLst>
        </xdr:cNvPr>
        <xdr:cNvPicPr>
          <a:picLocks noChangeAspect="1"/>
        </xdr:cNvPicPr>
      </xdr:nvPicPr>
      <xdr:blipFill>
        <a:blip xmlns:r="http://schemas.openxmlformats.org/officeDocument/2006/relationships" r:embed="rId15"/>
        <a:stretch>
          <a:fillRect/>
        </a:stretch>
      </xdr:blipFill>
      <xdr:spPr>
        <a:xfrm>
          <a:off x="736450" y="20522901"/>
          <a:ext cx="3437965" cy="2419574"/>
        </a:xfrm>
        <a:prstGeom prst="rect">
          <a:avLst/>
        </a:prstGeom>
      </xdr:spPr>
    </xdr:pic>
    <xdr:clientData/>
  </xdr:twoCellAnchor>
  <xdr:twoCellAnchor editAs="oneCell">
    <xdr:from>
      <xdr:col>8</xdr:col>
      <xdr:colOff>22412</xdr:colOff>
      <xdr:row>101</xdr:row>
      <xdr:rowOff>89647</xdr:rowOff>
    </xdr:from>
    <xdr:to>
      <xdr:col>10</xdr:col>
      <xdr:colOff>857026</xdr:colOff>
      <xdr:row>114</xdr:row>
      <xdr:rowOff>93681</xdr:rowOff>
    </xdr:to>
    <xdr:pic>
      <xdr:nvPicPr>
        <xdr:cNvPr id="17" name="62 Imagen">
          <a:extLst>
            <a:ext uri="{FF2B5EF4-FFF2-40B4-BE49-F238E27FC236}">
              <a16:creationId xmlns:a16="http://schemas.microsoft.com/office/drawing/2014/main" id="{642A7EFE-4ABA-43B6-99DD-4634947374A5}"/>
            </a:ext>
          </a:extLst>
        </xdr:cNvPr>
        <xdr:cNvPicPr>
          <a:picLocks noChangeAspect="1"/>
        </xdr:cNvPicPr>
      </xdr:nvPicPr>
      <xdr:blipFill>
        <a:blip xmlns:r="http://schemas.openxmlformats.org/officeDocument/2006/relationships" r:embed="rId16"/>
        <a:stretch>
          <a:fillRect/>
        </a:stretch>
      </xdr:blipFill>
      <xdr:spPr>
        <a:xfrm>
          <a:off x="4899212" y="20534107"/>
          <a:ext cx="3387314" cy="2396714"/>
        </a:xfrm>
        <a:prstGeom prst="rect">
          <a:avLst/>
        </a:prstGeom>
      </xdr:spPr>
    </xdr:pic>
    <xdr:clientData/>
  </xdr:twoCellAnchor>
  <xdr:twoCellAnchor editAs="oneCell">
    <xdr:from>
      <xdr:col>2</xdr:col>
      <xdr:colOff>33618</xdr:colOff>
      <xdr:row>117</xdr:row>
      <xdr:rowOff>67236</xdr:rowOff>
    </xdr:from>
    <xdr:to>
      <xdr:col>6</xdr:col>
      <xdr:colOff>278803</xdr:colOff>
      <xdr:row>130</xdr:row>
      <xdr:rowOff>94130</xdr:rowOff>
    </xdr:to>
    <xdr:pic>
      <xdr:nvPicPr>
        <xdr:cNvPr id="18" name="63 Imagen">
          <a:extLst>
            <a:ext uri="{FF2B5EF4-FFF2-40B4-BE49-F238E27FC236}">
              <a16:creationId xmlns:a16="http://schemas.microsoft.com/office/drawing/2014/main" id="{C3087AB9-4E97-4807-A06F-EE9D1B0BFC0F}"/>
            </a:ext>
          </a:extLst>
        </xdr:cNvPr>
        <xdr:cNvPicPr>
          <a:picLocks noChangeAspect="1"/>
        </xdr:cNvPicPr>
      </xdr:nvPicPr>
      <xdr:blipFill>
        <a:blip xmlns:r="http://schemas.openxmlformats.org/officeDocument/2006/relationships" r:embed="rId17"/>
        <a:stretch>
          <a:fillRect/>
        </a:stretch>
      </xdr:blipFill>
      <xdr:spPr>
        <a:xfrm>
          <a:off x="635598" y="23658756"/>
          <a:ext cx="3445585" cy="2419574"/>
        </a:xfrm>
        <a:prstGeom prst="rect">
          <a:avLst/>
        </a:prstGeom>
      </xdr:spPr>
    </xdr:pic>
    <xdr:clientData/>
  </xdr:twoCellAnchor>
  <xdr:twoCellAnchor editAs="oneCell">
    <xdr:from>
      <xdr:col>8</xdr:col>
      <xdr:colOff>0</xdr:colOff>
      <xdr:row>117</xdr:row>
      <xdr:rowOff>44823</xdr:rowOff>
    </xdr:from>
    <xdr:to>
      <xdr:col>10</xdr:col>
      <xdr:colOff>910814</xdr:colOff>
      <xdr:row>130</xdr:row>
      <xdr:rowOff>109817</xdr:rowOff>
    </xdr:to>
    <xdr:pic>
      <xdr:nvPicPr>
        <xdr:cNvPr id="19" name="64 Imagen">
          <a:extLst>
            <a:ext uri="{FF2B5EF4-FFF2-40B4-BE49-F238E27FC236}">
              <a16:creationId xmlns:a16="http://schemas.microsoft.com/office/drawing/2014/main" id="{7C09EC5C-E2F9-47EE-8F87-A911FA246CFC}"/>
            </a:ext>
          </a:extLst>
        </xdr:cNvPr>
        <xdr:cNvPicPr>
          <a:picLocks noChangeAspect="1"/>
        </xdr:cNvPicPr>
      </xdr:nvPicPr>
      <xdr:blipFill>
        <a:blip xmlns:r="http://schemas.openxmlformats.org/officeDocument/2006/relationships" r:embed="rId18"/>
        <a:stretch>
          <a:fillRect/>
        </a:stretch>
      </xdr:blipFill>
      <xdr:spPr>
        <a:xfrm>
          <a:off x="4876800" y="23636343"/>
          <a:ext cx="3463514" cy="2457674"/>
        </a:xfrm>
        <a:prstGeom prst="rect">
          <a:avLst/>
        </a:prstGeom>
      </xdr:spPr>
    </xdr:pic>
    <xdr:clientData/>
  </xdr:twoCellAnchor>
  <xdr:twoCellAnchor editAs="oneCell">
    <xdr:from>
      <xdr:col>2</xdr:col>
      <xdr:colOff>89646</xdr:colOff>
      <xdr:row>133</xdr:row>
      <xdr:rowOff>44823</xdr:rowOff>
    </xdr:from>
    <xdr:to>
      <xdr:col>6</xdr:col>
      <xdr:colOff>357691</xdr:colOff>
      <xdr:row>146</xdr:row>
      <xdr:rowOff>94577</xdr:rowOff>
    </xdr:to>
    <xdr:pic>
      <xdr:nvPicPr>
        <xdr:cNvPr id="20" name="Imagen 49">
          <a:extLst>
            <a:ext uri="{FF2B5EF4-FFF2-40B4-BE49-F238E27FC236}">
              <a16:creationId xmlns:a16="http://schemas.microsoft.com/office/drawing/2014/main" id="{9D435C8F-485C-434E-A703-B52F83C9200B}"/>
            </a:ext>
          </a:extLst>
        </xdr:cNvPr>
        <xdr:cNvPicPr>
          <a:picLocks noChangeAspect="1"/>
        </xdr:cNvPicPr>
      </xdr:nvPicPr>
      <xdr:blipFill>
        <a:blip xmlns:r="http://schemas.openxmlformats.org/officeDocument/2006/relationships" r:embed="rId19"/>
        <a:stretch>
          <a:fillRect/>
        </a:stretch>
      </xdr:blipFill>
      <xdr:spPr>
        <a:xfrm>
          <a:off x="691626" y="26783403"/>
          <a:ext cx="3468445" cy="2442434"/>
        </a:xfrm>
        <a:prstGeom prst="rect">
          <a:avLst/>
        </a:prstGeom>
      </xdr:spPr>
    </xdr:pic>
    <xdr:clientData/>
  </xdr:twoCellAnchor>
  <xdr:twoCellAnchor editAs="oneCell">
    <xdr:from>
      <xdr:col>7</xdr:col>
      <xdr:colOff>369795</xdr:colOff>
      <xdr:row>133</xdr:row>
      <xdr:rowOff>67235</xdr:rowOff>
    </xdr:from>
    <xdr:to>
      <xdr:col>10</xdr:col>
      <xdr:colOff>853889</xdr:colOff>
      <xdr:row>146</xdr:row>
      <xdr:rowOff>94129</xdr:rowOff>
    </xdr:to>
    <xdr:pic>
      <xdr:nvPicPr>
        <xdr:cNvPr id="21" name="66 Imagen">
          <a:extLst>
            <a:ext uri="{FF2B5EF4-FFF2-40B4-BE49-F238E27FC236}">
              <a16:creationId xmlns:a16="http://schemas.microsoft.com/office/drawing/2014/main" id="{39997D1D-A86A-4F55-BFD5-B75B383D5C53}"/>
            </a:ext>
          </a:extLst>
        </xdr:cNvPr>
        <xdr:cNvPicPr>
          <a:picLocks noChangeAspect="1"/>
        </xdr:cNvPicPr>
      </xdr:nvPicPr>
      <xdr:blipFill>
        <a:blip xmlns:r="http://schemas.openxmlformats.org/officeDocument/2006/relationships" r:embed="rId20"/>
        <a:stretch>
          <a:fillRect/>
        </a:stretch>
      </xdr:blipFill>
      <xdr:spPr>
        <a:xfrm>
          <a:off x="4857975" y="26805815"/>
          <a:ext cx="3425414" cy="2419574"/>
        </a:xfrm>
        <a:prstGeom prst="rect">
          <a:avLst/>
        </a:prstGeom>
      </xdr:spPr>
    </xdr:pic>
    <xdr:clientData/>
  </xdr:twoCellAnchor>
  <xdr:twoCellAnchor editAs="oneCell">
    <xdr:from>
      <xdr:col>2</xdr:col>
      <xdr:colOff>89647</xdr:colOff>
      <xdr:row>149</xdr:row>
      <xdr:rowOff>67235</xdr:rowOff>
    </xdr:from>
    <xdr:to>
      <xdr:col>6</xdr:col>
      <xdr:colOff>304352</xdr:colOff>
      <xdr:row>162</xdr:row>
      <xdr:rowOff>78889</xdr:rowOff>
    </xdr:to>
    <xdr:pic>
      <xdr:nvPicPr>
        <xdr:cNvPr id="22" name="67 Imagen">
          <a:extLst>
            <a:ext uri="{FF2B5EF4-FFF2-40B4-BE49-F238E27FC236}">
              <a16:creationId xmlns:a16="http://schemas.microsoft.com/office/drawing/2014/main" id="{07C8E61F-D4E0-400B-8F65-A6C3E198D676}"/>
            </a:ext>
          </a:extLst>
        </xdr:cNvPr>
        <xdr:cNvPicPr>
          <a:picLocks noChangeAspect="1"/>
        </xdr:cNvPicPr>
      </xdr:nvPicPr>
      <xdr:blipFill>
        <a:blip xmlns:r="http://schemas.openxmlformats.org/officeDocument/2006/relationships" r:embed="rId21"/>
        <a:stretch>
          <a:fillRect/>
        </a:stretch>
      </xdr:blipFill>
      <xdr:spPr>
        <a:xfrm>
          <a:off x="691627" y="29952875"/>
          <a:ext cx="3415105" cy="2404334"/>
        </a:xfrm>
        <a:prstGeom prst="rect">
          <a:avLst/>
        </a:prstGeom>
      </xdr:spPr>
    </xdr:pic>
    <xdr:clientData/>
  </xdr:twoCellAnchor>
  <xdr:twoCellAnchor editAs="oneCell">
    <xdr:from>
      <xdr:col>7</xdr:col>
      <xdr:colOff>324970</xdr:colOff>
      <xdr:row>149</xdr:row>
      <xdr:rowOff>100853</xdr:rowOff>
    </xdr:from>
    <xdr:to>
      <xdr:col>10</xdr:col>
      <xdr:colOff>809064</xdr:colOff>
      <xdr:row>162</xdr:row>
      <xdr:rowOff>127747</xdr:rowOff>
    </xdr:to>
    <xdr:pic>
      <xdr:nvPicPr>
        <xdr:cNvPr id="23" name="68 Imagen">
          <a:extLst>
            <a:ext uri="{FF2B5EF4-FFF2-40B4-BE49-F238E27FC236}">
              <a16:creationId xmlns:a16="http://schemas.microsoft.com/office/drawing/2014/main" id="{B7CCBFCE-25F8-41B3-B1FA-161A1DF6BBEE}"/>
            </a:ext>
          </a:extLst>
        </xdr:cNvPr>
        <xdr:cNvPicPr>
          <a:picLocks noChangeAspect="1"/>
        </xdr:cNvPicPr>
      </xdr:nvPicPr>
      <xdr:blipFill>
        <a:blip xmlns:r="http://schemas.openxmlformats.org/officeDocument/2006/relationships" r:embed="rId22"/>
        <a:stretch>
          <a:fillRect/>
        </a:stretch>
      </xdr:blipFill>
      <xdr:spPr>
        <a:xfrm>
          <a:off x="4813150" y="29986493"/>
          <a:ext cx="3425414" cy="2419574"/>
        </a:xfrm>
        <a:prstGeom prst="rect">
          <a:avLst/>
        </a:prstGeom>
      </xdr:spPr>
    </xdr:pic>
    <xdr:clientData/>
  </xdr:twoCellAnchor>
  <xdr:twoCellAnchor editAs="oneCell">
    <xdr:from>
      <xdr:col>2</xdr:col>
      <xdr:colOff>134471</xdr:colOff>
      <xdr:row>165</xdr:row>
      <xdr:rowOff>78442</xdr:rowOff>
    </xdr:from>
    <xdr:to>
      <xdr:col>6</xdr:col>
      <xdr:colOff>372036</xdr:colOff>
      <xdr:row>178</xdr:row>
      <xdr:rowOff>105336</xdr:rowOff>
    </xdr:to>
    <xdr:pic>
      <xdr:nvPicPr>
        <xdr:cNvPr id="24" name="69 Imagen">
          <a:extLst>
            <a:ext uri="{FF2B5EF4-FFF2-40B4-BE49-F238E27FC236}">
              <a16:creationId xmlns:a16="http://schemas.microsoft.com/office/drawing/2014/main" id="{D9BD3D1F-08A4-4252-A126-4BF041B08185}"/>
            </a:ext>
          </a:extLst>
        </xdr:cNvPr>
        <xdr:cNvPicPr>
          <a:picLocks noChangeAspect="1"/>
        </xdr:cNvPicPr>
      </xdr:nvPicPr>
      <xdr:blipFill>
        <a:blip xmlns:r="http://schemas.openxmlformats.org/officeDocument/2006/relationships" r:embed="rId23"/>
        <a:stretch>
          <a:fillRect/>
        </a:stretch>
      </xdr:blipFill>
      <xdr:spPr>
        <a:xfrm>
          <a:off x="736451" y="33172102"/>
          <a:ext cx="3437965" cy="2419574"/>
        </a:xfrm>
        <a:prstGeom prst="rect">
          <a:avLst/>
        </a:prstGeom>
      </xdr:spPr>
    </xdr:pic>
    <xdr:clientData/>
  </xdr:twoCellAnchor>
  <xdr:twoCellAnchor editAs="oneCell">
    <xdr:from>
      <xdr:col>7</xdr:col>
      <xdr:colOff>347382</xdr:colOff>
      <xdr:row>165</xdr:row>
      <xdr:rowOff>67236</xdr:rowOff>
    </xdr:from>
    <xdr:to>
      <xdr:col>10</xdr:col>
      <xdr:colOff>869576</xdr:colOff>
      <xdr:row>178</xdr:row>
      <xdr:rowOff>116990</xdr:rowOff>
    </xdr:to>
    <xdr:pic>
      <xdr:nvPicPr>
        <xdr:cNvPr id="25" name="70 Imagen">
          <a:extLst>
            <a:ext uri="{FF2B5EF4-FFF2-40B4-BE49-F238E27FC236}">
              <a16:creationId xmlns:a16="http://schemas.microsoft.com/office/drawing/2014/main" id="{C45D73FE-1324-418F-B423-268E7253693D}"/>
            </a:ext>
          </a:extLst>
        </xdr:cNvPr>
        <xdr:cNvPicPr>
          <a:picLocks noChangeAspect="1"/>
        </xdr:cNvPicPr>
      </xdr:nvPicPr>
      <xdr:blipFill>
        <a:blip xmlns:r="http://schemas.openxmlformats.org/officeDocument/2006/relationships" r:embed="rId24"/>
        <a:stretch>
          <a:fillRect/>
        </a:stretch>
      </xdr:blipFill>
      <xdr:spPr>
        <a:xfrm>
          <a:off x="4835562" y="33160896"/>
          <a:ext cx="3463514" cy="24424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793DBFEB-A08E-4379-BA3A-A0E41C79B1F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C7442C1F-108E-4E50-AB3C-92E8FD6B6D8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47649" y="123826"/>
          <a:ext cx="714375" cy="247649"/>
        </a:xfrm>
        <a:prstGeom prst="rect">
          <a:avLst/>
        </a:prstGeom>
      </xdr:spPr>
    </xdr:pic>
    <xdr:clientData/>
  </xdr:oneCellAnchor>
  <xdr:oneCellAnchor>
    <xdr:from>
      <xdr:col>0</xdr:col>
      <xdr:colOff>0</xdr:colOff>
      <xdr:row>374</xdr:row>
      <xdr:rowOff>0</xdr:rowOff>
    </xdr:from>
    <xdr:ext cx="2217420" cy="0"/>
    <xdr:pic>
      <xdr:nvPicPr>
        <xdr:cNvPr id="4" name="Imagen 3">
          <a:extLst>
            <a:ext uri="{FF2B5EF4-FFF2-40B4-BE49-F238E27FC236}">
              <a16:creationId xmlns:a16="http://schemas.microsoft.com/office/drawing/2014/main" id="{CC5DA57A-8DD9-4C13-AEA1-DD0460D7D016}"/>
            </a:ext>
          </a:extLst>
        </xdr:cNvPr>
        <xdr:cNvPicPr>
          <a:picLocks noChangeAspect="1"/>
        </xdr:cNvPicPr>
      </xdr:nvPicPr>
      <xdr:blipFill>
        <a:blip xmlns:r="http://schemas.openxmlformats.org/officeDocument/2006/relationships" r:embed="rId3"/>
        <a:stretch>
          <a:fillRect/>
        </a:stretch>
      </xdr:blipFill>
      <xdr:spPr>
        <a:xfrm>
          <a:off x="0" y="40652700"/>
          <a:ext cx="2217420" cy="0"/>
        </a:xfrm>
        <a:prstGeom prst="rect">
          <a:avLst/>
        </a:prstGeom>
      </xdr:spPr>
    </xdr:pic>
    <xdr:clientData/>
  </xdr:oneCellAnchor>
  <xdr:oneCellAnchor>
    <xdr:from>
      <xdr:col>0</xdr:col>
      <xdr:colOff>152400</xdr:colOff>
      <xdr:row>406</xdr:row>
      <xdr:rowOff>0</xdr:rowOff>
    </xdr:from>
    <xdr:ext cx="2217420" cy="0"/>
    <xdr:pic>
      <xdr:nvPicPr>
        <xdr:cNvPr id="5" name="Imagen 4">
          <a:extLst>
            <a:ext uri="{FF2B5EF4-FFF2-40B4-BE49-F238E27FC236}">
              <a16:creationId xmlns:a16="http://schemas.microsoft.com/office/drawing/2014/main" id="{6C845C7E-38CD-4B88-B380-1B75D23DCB3D}"/>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6</xdr:col>
      <xdr:colOff>560916</xdr:colOff>
      <xdr:row>149</xdr:row>
      <xdr:rowOff>52917</xdr:rowOff>
    </xdr:from>
    <xdr:ext cx="0" cy="0"/>
    <xdr:pic>
      <xdr:nvPicPr>
        <xdr:cNvPr id="6" name="Imagen 5">
          <a:extLst>
            <a:ext uri="{FF2B5EF4-FFF2-40B4-BE49-F238E27FC236}">
              <a16:creationId xmlns:a16="http://schemas.microsoft.com/office/drawing/2014/main" id="{DE2C1B83-BEB9-4730-8814-84E4D8EBE07D}"/>
            </a:ext>
          </a:extLst>
        </xdr:cNvPr>
        <xdr:cNvPicPr>
          <a:picLocks noChangeAspect="1"/>
        </xdr:cNvPicPr>
      </xdr:nvPicPr>
      <xdr:blipFill>
        <a:blip xmlns:r="http://schemas.openxmlformats.org/officeDocument/2006/relationships" r:embed="rId4"/>
        <a:stretch>
          <a:fillRect/>
        </a:stretch>
      </xdr:blipFill>
      <xdr:spPr>
        <a:xfrm>
          <a:off x="5163396" y="7291917"/>
          <a:ext cx="0" cy="0"/>
        </a:xfrm>
        <a:prstGeom prst="rect">
          <a:avLst/>
        </a:prstGeom>
      </xdr:spPr>
    </xdr:pic>
    <xdr:clientData/>
  </xdr:oneCellAnchor>
  <xdr:oneCellAnchor>
    <xdr:from>
      <xdr:col>0</xdr:col>
      <xdr:colOff>152400</xdr:colOff>
      <xdr:row>421</xdr:row>
      <xdr:rowOff>0</xdr:rowOff>
    </xdr:from>
    <xdr:ext cx="2217420" cy="0"/>
    <xdr:pic>
      <xdr:nvPicPr>
        <xdr:cNvPr id="7" name="Imagen 6">
          <a:extLst>
            <a:ext uri="{FF2B5EF4-FFF2-40B4-BE49-F238E27FC236}">
              <a16:creationId xmlns:a16="http://schemas.microsoft.com/office/drawing/2014/main" id="{88511583-57D1-4144-9908-0A0A997EAF53}"/>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0</xdr:col>
      <xdr:colOff>152400</xdr:colOff>
      <xdr:row>421</xdr:row>
      <xdr:rowOff>0</xdr:rowOff>
    </xdr:from>
    <xdr:ext cx="2217420" cy="0"/>
    <xdr:pic>
      <xdr:nvPicPr>
        <xdr:cNvPr id="8" name="Imagen 7">
          <a:extLst>
            <a:ext uri="{FF2B5EF4-FFF2-40B4-BE49-F238E27FC236}">
              <a16:creationId xmlns:a16="http://schemas.microsoft.com/office/drawing/2014/main" id="{321511CE-E547-445B-87AE-A128191EA6F1}"/>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0</xdr:col>
      <xdr:colOff>152400</xdr:colOff>
      <xdr:row>390</xdr:row>
      <xdr:rowOff>152400</xdr:rowOff>
    </xdr:from>
    <xdr:ext cx="2217420" cy="0"/>
    <xdr:pic>
      <xdr:nvPicPr>
        <xdr:cNvPr id="9" name="Imagen 8">
          <a:extLst>
            <a:ext uri="{FF2B5EF4-FFF2-40B4-BE49-F238E27FC236}">
              <a16:creationId xmlns:a16="http://schemas.microsoft.com/office/drawing/2014/main" id="{7A30B78C-E9C7-4EA0-B424-87E56257A941}"/>
            </a:ext>
          </a:extLst>
        </xdr:cNvPr>
        <xdr:cNvPicPr>
          <a:picLocks noChangeAspect="1"/>
        </xdr:cNvPicPr>
      </xdr:nvPicPr>
      <xdr:blipFill>
        <a:blip xmlns:r="http://schemas.openxmlformats.org/officeDocument/2006/relationships" r:embed="rId3"/>
        <a:stretch>
          <a:fillRect/>
        </a:stretch>
      </xdr:blipFill>
      <xdr:spPr>
        <a:xfrm>
          <a:off x="152400" y="43837860"/>
          <a:ext cx="2217420" cy="0"/>
        </a:xfrm>
        <a:prstGeom prst="rect">
          <a:avLst/>
        </a:prstGeom>
      </xdr:spPr>
    </xdr:pic>
    <xdr:clientData/>
  </xdr:oneCellAnchor>
  <xdr:oneCellAnchor>
    <xdr:from>
      <xdr:col>0</xdr:col>
      <xdr:colOff>190500</xdr:colOff>
      <xdr:row>438</xdr:row>
      <xdr:rowOff>85725</xdr:rowOff>
    </xdr:from>
    <xdr:ext cx="3360420" cy="2522220"/>
    <xdr:pic>
      <xdr:nvPicPr>
        <xdr:cNvPr id="10" name="Imagen 9">
          <a:extLst>
            <a:ext uri="{FF2B5EF4-FFF2-40B4-BE49-F238E27FC236}">
              <a16:creationId xmlns:a16="http://schemas.microsoft.com/office/drawing/2014/main" id="{867A8056-D3E3-471D-A43F-1CC762683630}"/>
            </a:ext>
          </a:extLst>
        </xdr:cNvPr>
        <xdr:cNvPicPr>
          <a:picLocks noChangeAspect="1"/>
        </xdr:cNvPicPr>
      </xdr:nvPicPr>
      <xdr:blipFill>
        <a:blip xmlns:r="http://schemas.openxmlformats.org/officeDocument/2006/relationships" r:embed="rId5"/>
        <a:stretch>
          <a:fillRect/>
        </a:stretch>
      </xdr:blipFill>
      <xdr:spPr>
        <a:xfrm>
          <a:off x="190500" y="49783365"/>
          <a:ext cx="3360420" cy="2522220"/>
        </a:xfrm>
        <a:prstGeom prst="rect">
          <a:avLst/>
        </a:prstGeom>
      </xdr:spPr>
    </xdr:pic>
    <xdr:clientData/>
  </xdr:oneCellAnchor>
  <xdr:oneCellAnchor>
    <xdr:from>
      <xdr:col>6</xdr:col>
      <xdr:colOff>342900</xdr:colOff>
      <xdr:row>438</xdr:row>
      <xdr:rowOff>76200</xdr:rowOff>
    </xdr:from>
    <xdr:ext cx="3360420" cy="2514600"/>
    <xdr:pic>
      <xdr:nvPicPr>
        <xdr:cNvPr id="11" name="Imagen 10">
          <a:extLst>
            <a:ext uri="{FF2B5EF4-FFF2-40B4-BE49-F238E27FC236}">
              <a16:creationId xmlns:a16="http://schemas.microsoft.com/office/drawing/2014/main" id="{D1F5FB73-4F26-485C-A110-48CD7E9D5F46}"/>
            </a:ext>
          </a:extLst>
        </xdr:cNvPr>
        <xdr:cNvPicPr>
          <a:picLocks noChangeAspect="1"/>
        </xdr:cNvPicPr>
      </xdr:nvPicPr>
      <xdr:blipFill>
        <a:blip xmlns:r="http://schemas.openxmlformats.org/officeDocument/2006/relationships" r:embed="rId6"/>
        <a:stretch>
          <a:fillRect/>
        </a:stretch>
      </xdr:blipFill>
      <xdr:spPr>
        <a:xfrm>
          <a:off x="4945380" y="49773840"/>
          <a:ext cx="3360420" cy="2514600"/>
        </a:xfrm>
        <a:prstGeom prst="rect">
          <a:avLst/>
        </a:prstGeom>
      </xdr:spPr>
    </xdr:pic>
    <xdr:clientData/>
  </xdr:oneCellAnchor>
  <xdr:twoCellAnchor editAs="oneCell">
    <xdr:from>
      <xdr:col>0</xdr:col>
      <xdr:colOff>238125</xdr:colOff>
      <xdr:row>342</xdr:row>
      <xdr:rowOff>85725</xdr:rowOff>
    </xdr:from>
    <xdr:to>
      <xdr:col>4</xdr:col>
      <xdr:colOff>535305</xdr:colOff>
      <xdr:row>355</xdr:row>
      <xdr:rowOff>116205</xdr:rowOff>
    </xdr:to>
    <xdr:pic>
      <xdr:nvPicPr>
        <xdr:cNvPr id="12" name="Imagen 11">
          <a:extLst>
            <a:ext uri="{FF2B5EF4-FFF2-40B4-BE49-F238E27FC236}">
              <a16:creationId xmlns:a16="http://schemas.microsoft.com/office/drawing/2014/main" id="{78C7E96B-D2DA-457A-8D40-262C0F0E40BE}"/>
            </a:ext>
          </a:extLst>
        </xdr:cNvPr>
        <xdr:cNvPicPr>
          <a:picLocks noChangeAspect="1"/>
        </xdr:cNvPicPr>
      </xdr:nvPicPr>
      <xdr:blipFill>
        <a:blip xmlns:r="http://schemas.openxmlformats.org/officeDocument/2006/relationships" r:embed="rId7"/>
        <a:stretch>
          <a:fillRect/>
        </a:stretch>
      </xdr:blipFill>
      <xdr:spPr>
        <a:xfrm>
          <a:off x="238125" y="34650045"/>
          <a:ext cx="3467100" cy="2407920"/>
        </a:xfrm>
        <a:prstGeom prst="rect">
          <a:avLst/>
        </a:prstGeom>
      </xdr:spPr>
    </xdr:pic>
    <xdr:clientData/>
  </xdr:twoCellAnchor>
  <xdr:twoCellAnchor editAs="oneCell">
    <xdr:from>
      <xdr:col>6</xdr:col>
      <xdr:colOff>476250</xdr:colOff>
      <xdr:row>342</xdr:row>
      <xdr:rowOff>95250</xdr:rowOff>
    </xdr:from>
    <xdr:to>
      <xdr:col>10</xdr:col>
      <xdr:colOff>180975</xdr:colOff>
      <xdr:row>355</xdr:row>
      <xdr:rowOff>102870</xdr:rowOff>
    </xdr:to>
    <xdr:pic>
      <xdr:nvPicPr>
        <xdr:cNvPr id="13" name="Imagen 12">
          <a:extLst>
            <a:ext uri="{FF2B5EF4-FFF2-40B4-BE49-F238E27FC236}">
              <a16:creationId xmlns:a16="http://schemas.microsoft.com/office/drawing/2014/main" id="{119DA414-F3DD-4459-BBA4-CFE409C042F2}"/>
            </a:ext>
          </a:extLst>
        </xdr:cNvPr>
        <xdr:cNvPicPr>
          <a:picLocks noChangeAspect="1"/>
        </xdr:cNvPicPr>
      </xdr:nvPicPr>
      <xdr:blipFill>
        <a:blip xmlns:r="http://schemas.openxmlformats.org/officeDocument/2006/relationships" r:embed="rId8"/>
        <a:stretch>
          <a:fillRect/>
        </a:stretch>
      </xdr:blipFill>
      <xdr:spPr>
        <a:xfrm>
          <a:off x="5078730" y="34659570"/>
          <a:ext cx="3453765" cy="2385060"/>
        </a:xfrm>
        <a:prstGeom prst="rect">
          <a:avLst/>
        </a:prstGeom>
      </xdr:spPr>
    </xdr:pic>
    <xdr:clientData/>
  </xdr:twoCellAnchor>
  <xdr:twoCellAnchor editAs="oneCell">
    <xdr:from>
      <xdr:col>0</xdr:col>
      <xdr:colOff>190500</xdr:colOff>
      <xdr:row>358</xdr:row>
      <xdr:rowOff>85725</xdr:rowOff>
    </xdr:from>
    <xdr:to>
      <xdr:col>4</xdr:col>
      <xdr:colOff>502920</xdr:colOff>
      <xdr:row>371</xdr:row>
      <xdr:rowOff>131445</xdr:rowOff>
    </xdr:to>
    <xdr:pic>
      <xdr:nvPicPr>
        <xdr:cNvPr id="14" name="Imagen 13">
          <a:extLst>
            <a:ext uri="{FF2B5EF4-FFF2-40B4-BE49-F238E27FC236}">
              <a16:creationId xmlns:a16="http://schemas.microsoft.com/office/drawing/2014/main" id="{E572BC8B-3FFF-44F3-BC2F-732F6E576A6D}"/>
            </a:ext>
          </a:extLst>
        </xdr:cNvPr>
        <xdr:cNvPicPr>
          <a:picLocks noChangeAspect="1"/>
        </xdr:cNvPicPr>
      </xdr:nvPicPr>
      <xdr:blipFill>
        <a:blip xmlns:r="http://schemas.openxmlformats.org/officeDocument/2006/relationships" r:embed="rId9"/>
        <a:stretch>
          <a:fillRect/>
        </a:stretch>
      </xdr:blipFill>
      <xdr:spPr>
        <a:xfrm>
          <a:off x="190500" y="37797105"/>
          <a:ext cx="3482340" cy="2423160"/>
        </a:xfrm>
        <a:prstGeom prst="rect">
          <a:avLst/>
        </a:prstGeom>
      </xdr:spPr>
    </xdr:pic>
    <xdr:clientData/>
  </xdr:twoCellAnchor>
  <xdr:twoCellAnchor editAs="oneCell">
    <xdr:from>
      <xdr:col>6</xdr:col>
      <xdr:colOff>409575</xdr:colOff>
      <xdr:row>358</xdr:row>
      <xdr:rowOff>66675</xdr:rowOff>
    </xdr:from>
    <xdr:to>
      <xdr:col>10</xdr:col>
      <xdr:colOff>142875</xdr:colOff>
      <xdr:row>371</xdr:row>
      <xdr:rowOff>104775</xdr:rowOff>
    </xdr:to>
    <xdr:pic>
      <xdr:nvPicPr>
        <xdr:cNvPr id="15" name="Imagen 14">
          <a:extLst>
            <a:ext uri="{FF2B5EF4-FFF2-40B4-BE49-F238E27FC236}">
              <a16:creationId xmlns:a16="http://schemas.microsoft.com/office/drawing/2014/main" id="{CE188297-DFCC-47F5-B71A-C91F958AE74B}"/>
            </a:ext>
          </a:extLst>
        </xdr:cNvPr>
        <xdr:cNvPicPr>
          <a:picLocks noChangeAspect="1"/>
        </xdr:cNvPicPr>
      </xdr:nvPicPr>
      <xdr:blipFill>
        <a:blip xmlns:r="http://schemas.openxmlformats.org/officeDocument/2006/relationships" r:embed="rId10"/>
        <a:stretch>
          <a:fillRect/>
        </a:stretch>
      </xdr:blipFill>
      <xdr:spPr>
        <a:xfrm>
          <a:off x="5012055" y="37778055"/>
          <a:ext cx="3482340" cy="2415540"/>
        </a:xfrm>
        <a:prstGeom prst="rect">
          <a:avLst/>
        </a:prstGeom>
      </xdr:spPr>
    </xdr:pic>
    <xdr:clientData/>
  </xdr:twoCellAnchor>
  <xdr:twoCellAnchor editAs="oneCell">
    <xdr:from>
      <xdr:col>0</xdr:col>
      <xdr:colOff>209550</xdr:colOff>
      <xdr:row>374</xdr:row>
      <xdr:rowOff>85725</xdr:rowOff>
    </xdr:from>
    <xdr:to>
      <xdr:col>4</xdr:col>
      <xdr:colOff>521970</xdr:colOff>
      <xdr:row>387</xdr:row>
      <xdr:rowOff>123825</xdr:rowOff>
    </xdr:to>
    <xdr:pic>
      <xdr:nvPicPr>
        <xdr:cNvPr id="16" name="Imagen 15">
          <a:extLst>
            <a:ext uri="{FF2B5EF4-FFF2-40B4-BE49-F238E27FC236}">
              <a16:creationId xmlns:a16="http://schemas.microsoft.com/office/drawing/2014/main" id="{451EE267-1765-4C3B-B483-0FE9BD1739EC}"/>
            </a:ext>
          </a:extLst>
        </xdr:cNvPr>
        <xdr:cNvPicPr>
          <a:picLocks noChangeAspect="1"/>
        </xdr:cNvPicPr>
      </xdr:nvPicPr>
      <xdr:blipFill>
        <a:blip xmlns:r="http://schemas.openxmlformats.org/officeDocument/2006/relationships" r:embed="rId11"/>
        <a:stretch>
          <a:fillRect/>
        </a:stretch>
      </xdr:blipFill>
      <xdr:spPr>
        <a:xfrm>
          <a:off x="209550" y="40738425"/>
          <a:ext cx="3482340" cy="2415540"/>
        </a:xfrm>
        <a:prstGeom prst="rect">
          <a:avLst/>
        </a:prstGeom>
      </xdr:spPr>
    </xdr:pic>
    <xdr:clientData/>
  </xdr:twoCellAnchor>
  <xdr:twoCellAnchor editAs="oneCell">
    <xdr:from>
      <xdr:col>6</xdr:col>
      <xdr:colOff>381000</xdr:colOff>
      <xdr:row>374</xdr:row>
      <xdr:rowOff>95250</xdr:rowOff>
    </xdr:from>
    <xdr:to>
      <xdr:col>10</xdr:col>
      <xdr:colOff>121920</xdr:colOff>
      <xdr:row>387</xdr:row>
      <xdr:rowOff>133350</xdr:rowOff>
    </xdr:to>
    <xdr:pic>
      <xdr:nvPicPr>
        <xdr:cNvPr id="17" name="Imagen 16">
          <a:extLst>
            <a:ext uri="{FF2B5EF4-FFF2-40B4-BE49-F238E27FC236}">
              <a16:creationId xmlns:a16="http://schemas.microsoft.com/office/drawing/2014/main" id="{365137FD-527A-4FC2-B462-570EBFF06E62}"/>
            </a:ext>
          </a:extLst>
        </xdr:cNvPr>
        <xdr:cNvPicPr>
          <a:picLocks noChangeAspect="1"/>
        </xdr:cNvPicPr>
      </xdr:nvPicPr>
      <xdr:blipFill>
        <a:blip xmlns:r="http://schemas.openxmlformats.org/officeDocument/2006/relationships" r:embed="rId12"/>
        <a:stretch>
          <a:fillRect/>
        </a:stretch>
      </xdr:blipFill>
      <xdr:spPr>
        <a:xfrm>
          <a:off x="4983480" y="40747950"/>
          <a:ext cx="3489960" cy="2415540"/>
        </a:xfrm>
        <a:prstGeom prst="rect">
          <a:avLst/>
        </a:prstGeom>
      </xdr:spPr>
    </xdr:pic>
    <xdr:clientData/>
  </xdr:twoCellAnchor>
  <xdr:twoCellAnchor editAs="oneCell">
    <xdr:from>
      <xdr:col>0</xdr:col>
      <xdr:colOff>361950</xdr:colOff>
      <xdr:row>390</xdr:row>
      <xdr:rowOff>114300</xdr:rowOff>
    </xdr:from>
    <xdr:to>
      <xdr:col>4</xdr:col>
      <xdr:colOff>598170</xdr:colOff>
      <xdr:row>403</xdr:row>
      <xdr:rowOff>99060</xdr:rowOff>
    </xdr:to>
    <xdr:pic>
      <xdr:nvPicPr>
        <xdr:cNvPr id="18" name="Imagen 17">
          <a:extLst>
            <a:ext uri="{FF2B5EF4-FFF2-40B4-BE49-F238E27FC236}">
              <a16:creationId xmlns:a16="http://schemas.microsoft.com/office/drawing/2014/main" id="{BD757146-3248-406D-BFD8-B600B03B4892}"/>
            </a:ext>
          </a:extLst>
        </xdr:cNvPr>
        <xdr:cNvPicPr>
          <a:picLocks noChangeAspect="1"/>
        </xdr:cNvPicPr>
      </xdr:nvPicPr>
      <xdr:blipFill>
        <a:blip xmlns:r="http://schemas.openxmlformats.org/officeDocument/2006/relationships" r:embed="rId13"/>
        <a:stretch>
          <a:fillRect/>
        </a:stretch>
      </xdr:blipFill>
      <xdr:spPr>
        <a:xfrm>
          <a:off x="361950" y="43799760"/>
          <a:ext cx="3406140" cy="2362200"/>
        </a:xfrm>
        <a:prstGeom prst="rect">
          <a:avLst/>
        </a:prstGeom>
      </xdr:spPr>
    </xdr:pic>
    <xdr:clientData/>
  </xdr:twoCellAnchor>
  <xdr:twoCellAnchor editAs="oneCell">
    <xdr:from>
      <xdr:col>6</xdr:col>
      <xdr:colOff>342900</xdr:colOff>
      <xdr:row>390</xdr:row>
      <xdr:rowOff>95250</xdr:rowOff>
    </xdr:from>
    <xdr:to>
      <xdr:col>10</xdr:col>
      <xdr:colOff>7620</xdr:colOff>
      <xdr:row>403</xdr:row>
      <xdr:rowOff>87630</xdr:rowOff>
    </xdr:to>
    <xdr:pic>
      <xdr:nvPicPr>
        <xdr:cNvPr id="19" name="Imagen 18">
          <a:extLst>
            <a:ext uri="{FF2B5EF4-FFF2-40B4-BE49-F238E27FC236}">
              <a16:creationId xmlns:a16="http://schemas.microsoft.com/office/drawing/2014/main" id="{D8F1412B-2D99-4C09-A65E-BD357CCCCB16}"/>
            </a:ext>
          </a:extLst>
        </xdr:cNvPr>
        <xdr:cNvPicPr>
          <a:picLocks noChangeAspect="1"/>
        </xdr:cNvPicPr>
      </xdr:nvPicPr>
      <xdr:blipFill>
        <a:blip xmlns:r="http://schemas.openxmlformats.org/officeDocument/2006/relationships" r:embed="rId14"/>
        <a:stretch>
          <a:fillRect/>
        </a:stretch>
      </xdr:blipFill>
      <xdr:spPr>
        <a:xfrm>
          <a:off x="4945380" y="43780710"/>
          <a:ext cx="3413760" cy="2369820"/>
        </a:xfrm>
        <a:prstGeom prst="rect">
          <a:avLst/>
        </a:prstGeom>
      </xdr:spPr>
    </xdr:pic>
    <xdr:clientData/>
  </xdr:twoCellAnchor>
  <xdr:twoCellAnchor editAs="oneCell">
    <xdr:from>
      <xdr:col>0</xdr:col>
      <xdr:colOff>238125</xdr:colOff>
      <xdr:row>422</xdr:row>
      <xdr:rowOff>123825</xdr:rowOff>
    </xdr:from>
    <xdr:to>
      <xdr:col>4</xdr:col>
      <xdr:colOff>474345</xdr:colOff>
      <xdr:row>435</xdr:row>
      <xdr:rowOff>116205</xdr:rowOff>
    </xdr:to>
    <xdr:pic>
      <xdr:nvPicPr>
        <xdr:cNvPr id="20" name="Imagen 19">
          <a:extLst>
            <a:ext uri="{FF2B5EF4-FFF2-40B4-BE49-F238E27FC236}">
              <a16:creationId xmlns:a16="http://schemas.microsoft.com/office/drawing/2014/main" id="{7CCA3248-CC77-428A-A325-2BAB8C502A59}"/>
            </a:ext>
          </a:extLst>
        </xdr:cNvPr>
        <xdr:cNvPicPr>
          <a:picLocks noChangeAspect="1"/>
        </xdr:cNvPicPr>
      </xdr:nvPicPr>
      <xdr:blipFill>
        <a:blip xmlns:r="http://schemas.openxmlformats.org/officeDocument/2006/relationships" r:embed="rId15"/>
        <a:stretch>
          <a:fillRect/>
        </a:stretch>
      </xdr:blipFill>
      <xdr:spPr>
        <a:xfrm>
          <a:off x="238125" y="46750605"/>
          <a:ext cx="3406140" cy="2369820"/>
        </a:xfrm>
        <a:prstGeom prst="rect">
          <a:avLst/>
        </a:prstGeom>
      </xdr:spPr>
    </xdr:pic>
    <xdr:clientData/>
  </xdr:twoCellAnchor>
  <xdr:twoCellAnchor editAs="oneCell">
    <xdr:from>
      <xdr:col>6</xdr:col>
      <xdr:colOff>333375</xdr:colOff>
      <xdr:row>422</xdr:row>
      <xdr:rowOff>66675</xdr:rowOff>
    </xdr:from>
    <xdr:to>
      <xdr:col>10</xdr:col>
      <xdr:colOff>74295</xdr:colOff>
      <xdr:row>435</xdr:row>
      <xdr:rowOff>112395</xdr:rowOff>
    </xdr:to>
    <xdr:pic>
      <xdr:nvPicPr>
        <xdr:cNvPr id="21" name="Imagen 20">
          <a:extLst>
            <a:ext uri="{FF2B5EF4-FFF2-40B4-BE49-F238E27FC236}">
              <a16:creationId xmlns:a16="http://schemas.microsoft.com/office/drawing/2014/main" id="{F3827F21-1C74-411B-8A52-D62955414722}"/>
            </a:ext>
          </a:extLst>
        </xdr:cNvPr>
        <xdr:cNvPicPr>
          <a:picLocks noChangeAspect="1"/>
        </xdr:cNvPicPr>
      </xdr:nvPicPr>
      <xdr:blipFill>
        <a:blip xmlns:r="http://schemas.openxmlformats.org/officeDocument/2006/relationships" r:embed="rId16"/>
        <a:stretch>
          <a:fillRect/>
        </a:stretch>
      </xdr:blipFill>
      <xdr:spPr>
        <a:xfrm>
          <a:off x="4935855" y="46693455"/>
          <a:ext cx="3489960" cy="2423160"/>
        </a:xfrm>
        <a:prstGeom prst="rect">
          <a:avLst/>
        </a:prstGeom>
      </xdr:spPr>
    </xdr:pic>
    <xdr:clientData/>
  </xdr:twoCellAnchor>
  <xdr:oneCellAnchor>
    <xdr:from>
      <xdr:col>0</xdr:col>
      <xdr:colOff>342900</xdr:colOff>
      <xdr:row>566</xdr:row>
      <xdr:rowOff>95250</xdr:rowOff>
    </xdr:from>
    <xdr:ext cx="3352800" cy="2514600"/>
    <xdr:pic>
      <xdr:nvPicPr>
        <xdr:cNvPr id="22" name="Imagen 21">
          <a:extLst>
            <a:ext uri="{FF2B5EF4-FFF2-40B4-BE49-F238E27FC236}">
              <a16:creationId xmlns:a16="http://schemas.microsoft.com/office/drawing/2014/main" id="{66FAB42E-3BBB-4CAF-96D6-DC191068C046}"/>
            </a:ext>
          </a:extLst>
        </xdr:cNvPr>
        <xdr:cNvPicPr>
          <a:picLocks noChangeAspect="1"/>
        </xdr:cNvPicPr>
      </xdr:nvPicPr>
      <xdr:blipFill>
        <a:blip xmlns:r="http://schemas.openxmlformats.org/officeDocument/2006/relationships" r:embed="rId17"/>
        <a:stretch>
          <a:fillRect/>
        </a:stretch>
      </xdr:blipFill>
      <xdr:spPr>
        <a:xfrm>
          <a:off x="342900" y="70976490"/>
          <a:ext cx="3352800" cy="2514600"/>
        </a:xfrm>
        <a:prstGeom prst="rect">
          <a:avLst/>
        </a:prstGeom>
      </xdr:spPr>
    </xdr:pic>
    <xdr:clientData/>
  </xdr:oneCellAnchor>
  <xdr:oneCellAnchor>
    <xdr:from>
      <xdr:col>6</xdr:col>
      <xdr:colOff>257175</xdr:colOff>
      <xdr:row>566</xdr:row>
      <xdr:rowOff>85725</xdr:rowOff>
    </xdr:from>
    <xdr:ext cx="3352800" cy="2514600"/>
    <xdr:pic>
      <xdr:nvPicPr>
        <xdr:cNvPr id="23" name="Imagen 22">
          <a:extLst>
            <a:ext uri="{FF2B5EF4-FFF2-40B4-BE49-F238E27FC236}">
              <a16:creationId xmlns:a16="http://schemas.microsoft.com/office/drawing/2014/main" id="{353E3C29-C9CB-433C-AC0C-40C16962262D}"/>
            </a:ext>
          </a:extLst>
        </xdr:cNvPr>
        <xdr:cNvPicPr>
          <a:picLocks noChangeAspect="1"/>
        </xdr:cNvPicPr>
      </xdr:nvPicPr>
      <xdr:blipFill>
        <a:blip xmlns:r="http://schemas.openxmlformats.org/officeDocument/2006/relationships" r:embed="rId18"/>
        <a:stretch>
          <a:fillRect/>
        </a:stretch>
      </xdr:blipFill>
      <xdr:spPr>
        <a:xfrm>
          <a:off x="4859655" y="70966965"/>
          <a:ext cx="3352800" cy="2514600"/>
        </a:xfrm>
        <a:prstGeom prst="rect">
          <a:avLst/>
        </a:prstGeom>
      </xdr:spPr>
    </xdr:pic>
    <xdr:clientData/>
  </xdr:oneCellAnchor>
  <xdr:twoCellAnchor editAs="oneCell">
    <xdr:from>
      <xdr:col>0</xdr:col>
      <xdr:colOff>495300</xdr:colOff>
      <xdr:row>69</xdr:row>
      <xdr:rowOff>57150</xdr:rowOff>
    </xdr:from>
    <xdr:to>
      <xdr:col>4</xdr:col>
      <xdr:colOff>800100</xdr:colOff>
      <xdr:row>82</xdr:row>
      <xdr:rowOff>95250</xdr:rowOff>
    </xdr:to>
    <xdr:pic>
      <xdr:nvPicPr>
        <xdr:cNvPr id="24" name="Imagen 23">
          <a:extLst>
            <a:ext uri="{FF2B5EF4-FFF2-40B4-BE49-F238E27FC236}">
              <a16:creationId xmlns:a16="http://schemas.microsoft.com/office/drawing/2014/main" id="{3707A282-B976-4F5D-946E-CD648B3593DF}"/>
            </a:ext>
          </a:extLst>
        </xdr:cNvPr>
        <xdr:cNvPicPr>
          <a:picLocks noChangeAspect="1"/>
        </xdr:cNvPicPr>
      </xdr:nvPicPr>
      <xdr:blipFill>
        <a:blip xmlns:r="http://schemas.openxmlformats.org/officeDocument/2006/relationships" r:embed="rId19"/>
        <a:stretch>
          <a:fillRect/>
        </a:stretch>
      </xdr:blipFill>
      <xdr:spPr>
        <a:xfrm>
          <a:off x="495300" y="1413510"/>
          <a:ext cx="3474720" cy="2415540"/>
        </a:xfrm>
        <a:prstGeom prst="rect">
          <a:avLst/>
        </a:prstGeom>
      </xdr:spPr>
    </xdr:pic>
    <xdr:clientData/>
  </xdr:twoCellAnchor>
  <xdr:twoCellAnchor editAs="oneCell">
    <xdr:from>
      <xdr:col>6</xdr:col>
      <xdr:colOff>361950</xdr:colOff>
      <xdr:row>69</xdr:row>
      <xdr:rowOff>57150</xdr:rowOff>
    </xdr:from>
    <xdr:to>
      <xdr:col>10</xdr:col>
      <xdr:colOff>95250</xdr:colOff>
      <xdr:row>82</xdr:row>
      <xdr:rowOff>95250</xdr:rowOff>
    </xdr:to>
    <xdr:pic>
      <xdr:nvPicPr>
        <xdr:cNvPr id="25" name="Imagen 24">
          <a:extLst>
            <a:ext uri="{FF2B5EF4-FFF2-40B4-BE49-F238E27FC236}">
              <a16:creationId xmlns:a16="http://schemas.microsoft.com/office/drawing/2014/main" id="{C306F25A-402B-4569-AC64-16AD08C6B4A3}"/>
            </a:ext>
          </a:extLst>
        </xdr:cNvPr>
        <xdr:cNvPicPr>
          <a:picLocks noChangeAspect="1"/>
        </xdr:cNvPicPr>
      </xdr:nvPicPr>
      <xdr:blipFill>
        <a:blip xmlns:r="http://schemas.openxmlformats.org/officeDocument/2006/relationships" r:embed="rId20"/>
        <a:stretch>
          <a:fillRect/>
        </a:stretch>
      </xdr:blipFill>
      <xdr:spPr>
        <a:xfrm>
          <a:off x="4964430" y="1413510"/>
          <a:ext cx="3482340" cy="2415540"/>
        </a:xfrm>
        <a:prstGeom prst="rect">
          <a:avLst/>
        </a:prstGeom>
      </xdr:spPr>
    </xdr:pic>
    <xdr:clientData/>
  </xdr:twoCellAnchor>
  <xdr:twoCellAnchor editAs="oneCell">
    <xdr:from>
      <xdr:col>0</xdr:col>
      <xdr:colOff>476250</xdr:colOff>
      <xdr:row>133</xdr:row>
      <xdr:rowOff>95250</xdr:rowOff>
    </xdr:from>
    <xdr:to>
      <xdr:col>4</xdr:col>
      <xdr:colOff>750570</xdr:colOff>
      <xdr:row>146</xdr:row>
      <xdr:rowOff>110490</xdr:rowOff>
    </xdr:to>
    <xdr:pic>
      <xdr:nvPicPr>
        <xdr:cNvPr id="26" name="Imagen 25">
          <a:extLst>
            <a:ext uri="{FF2B5EF4-FFF2-40B4-BE49-F238E27FC236}">
              <a16:creationId xmlns:a16="http://schemas.microsoft.com/office/drawing/2014/main" id="{DCA0FF72-DDBA-4DCF-A7AF-C21B2E2D2F25}"/>
            </a:ext>
          </a:extLst>
        </xdr:cNvPr>
        <xdr:cNvPicPr>
          <a:picLocks noChangeAspect="1"/>
        </xdr:cNvPicPr>
      </xdr:nvPicPr>
      <xdr:blipFill>
        <a:blip xmlns:r="http://schemas.openxmlformats.org/officeDocument/2006/relationships" r:embed="rId21"/>
        <a:stretch>
          <a:fillRect/>
        </a:stretch>
      </xdr:blipFill>
      <xdr:spPr>
        <a:xfrm>
          <a:off x="476250" y="4392930"/>
          <a:ext cx="3444240" cy="2392680"/>
        </a:xfrm>
        <a:prstGeom prst="rect">
          <a:avLst/>
        </a:prstGeom>
      </xdr:spPr>
    </xdr:pic>
    <xdr:clientData/>
  </xdr:twoCellAnchor>
  <xdr:twoCellAnchor editAs="oneCell">
    <xdr:from>
      <xdr:col>6</xdr:col>
      <xdr:colOff>390525</xdr:colOff>
      <xdr:row>133</xdr:row>
      <xdr:rowOff>57150</xdr:rowOff>
    </xdr:from>
    <xdr:to>
      <xdr:col>10</xdr:col>
      <xdr:colOff>123825</xdr:colOff>
      <xdr:row>146</xdr:row>
      <xdr:rowOff>95250</xdr:rowOff>
    </xdr:to>
    <xdr:pic>
      <xdr:nvPicPr>
        <xdr:cNvPr id="27" name="Imagen 26">
          <a:extLst>
            <a:ext uri="{FF2B5EF4-FFF2-40B4-BE49-F238E27FC236}">
              <a16:creationId xmlns:a16="http://schemas.microsoft.com/office/drawing/2014/main" id="{DD14310C-0E68-4227-8A0F-4775DE330294}"/>
            </a:ext>
          </a:extLst>
        </xdr:cNvPr>
        <xdr:cNvPicPr>
          <a:picLocks noChangeAspect="1"/>
        </xdr:cNvPicPr>
      </xdr:nvPicPr>
      <xdr:blipFill>
        <a:blip xmlns:r="http://schemas.openxmlformats.org/officeDocument/2006/relationships" r:embed="rId22"/>
        <a:stretch>
          <a:fillRect/>
        </a:stretch>
      </xdr:blipFill>
      <xdr:spPr>
        <a:xfrm>
          <a:off x="4993005" y="4354830"/>
          <a:ext cx="3482340" cy="2415540"/>
        </a:xfrm>
        <a:prstGeom prst="rect">
          <a:avLst/>
        </a:prstGeom>
      </xdr:spPr>
    </xdr:pic>
    <xdr:clientData/>
  </xdr:twoCellAnchor>
  <xdr:twoCellAnchor editAs="oneCell">
    <xdr:from>
      <xdr:col>0</xdr:col>
      <xdr:colOff>428625</xdr:colOff>
      <xdr:row>149</xdr:row>
      <xdr:rowOff>85725</xdr:rowOff>
    </xdr:from>
    <xdr:to>
      <xdr:col>4</xdr:col>
      <xdr:colOff>733425</xdr:colOff>
      <xdr:row>162</xdr:row>
      <xdr:rowOff>123825</xdr:rowOff>
    </xdr:to>
    <xdr:pic>
      <xdr:nvPicPr>
        <xdr:cNvPr id="28" name="Imagen 27">
          <a:extLst>
            <a:ext uri="{FF2B5EF4-FFF2-40B4-BE49-F238E27FC236}">
              <a16:creationId xmlns:a16="http://schemas.microsoft.com/office/drawing/2014/main" id="{5455E834-ADAF-45CF-968B-76F50F41359F}"/>
            </a:ext>
          </a:extLst>
        </xdr:cNvPr>
        <xdr:cNvPicPr>
          <a:picLocks noChangeAspect="1"/>
        </xdr:cNvPicPr>
      </xdr:nvPicPr>
      <xdr:blipFill>
        <a:blip xmlns:r="http://schemas.openxmlformats.org/officeDocument/2006/relationships" r:embed="rId23"/>
        <a:stretch>
          <a:fillRect/>
        </a:stretch>
      </xdr:blipFill>
      <xdr:spPr>
        <a:xfrm>
          <a:off x="428625" y="7324725"/>
          <a:ext cx="3474720" cy="2415540"/>
        </a:xfrm>
        <a:prstGeom prst="rect">
          <a:avLst/>
        </a:prstGeom>
      </xdr:spPr>
    </xdr:pic>
    <xdr:clientData/>
  </xdr:twoCellAnchor>
  <xdr:twoCellAnchor editAs="oneCell">
    <xdr:from>
      <xdr:col>6</xdr:col>
      <xdr:colOff>371475</xdr:colOff>
      <xdr:row>149</xdr:row>
      <xdr:rowOff>57150</xdr:rowOff>
    </xdr:from>
    <xdr:to>
      <xdr:col>10</xdr:col>
      <xdr:colOff>104775</xdr:colOff>
      <xdr:row>162</xdr:row>
      <xdr:rowOff>95250</xdr:rowOff>
    </xdr:to>
    <xdr:pic>
      <xdr:nvPicPr>
        <xdr:cNvPr id="29" name="Imagen 28">
          <a:extLst>
            <a:ext uri="{FF2B5EF4-FFF2-40B4-BE49-F238E27FC236}">
              <a16:creationId xmlns:a16="http://schemas.microsoft.com/office/drawing/2014/main" id="{502DFB67-8836-4E37-A3EB-9A83F5F1EEAC}"/>
            </a:ext>
          </a:extLst>
        </xdr:cNvPr>
        <xdr:cNvPicPr>
          <a:picLocks noChangeAspect="1"/>
        </xdr:cNvPicPr>
      </xdr:nvPicPr>
      <xdr:blipFill>
        <a:blip xmlns:r="http://schemas.openxmlformats.org/officeDocument/2006/relationships" r:embed="rId24"/>
        <a:stretch>
          <a:fillRect/>
        </a:stretch>
      </xdr:blipFill>
      <xdr:spPr>
        <a:xfrm>
          <a:off x="4973955" y="7296150"/>
          <a:ext cx="3482340" cy="2415540"/>
        </a:xfrm>
        <a:prstGeom prst="rect">
          <a:avLst/>
        </a:prstGeom>
      </xdr:spPr>
    </xdr:pic>
    <xdr:clientData/>
  </xdr:twoCellAnchor>
  <xdr:twoCellAnchor editAs="oneCell">
    <xdr:from>
      <xdr:col>0</xdr:col>
      <xdr:colOff>352425</xdr:colOff>
      <xdr:row>166</xdr:row>
      <xdr:rowOff>57150</xdr:rowOff>
    </xdr:from>
    <xdr:to>
      <xdr:col>4</xdr:col>
      <xdr:colOff>657225</xdr:colOff>
      <xdr:row>179</xdr:row>
      <xdr:rowOff>95250</xdr:rowOff>
    </xdr:to>
    <xdr:pic>
      <xdr:nvPicPr>
        <xdr:cNvPr id="30" name="Imagen 29">
          <a:extLst>
            <a:ext uri="{FF2B5EF4-FFF2-40B4-BE49-F238E27FC236}">
              <a16:creationId xmlns:a16="http://schemas.microsoft.com/office/drawing/2014/main" id="{A250D30B-4DD4-4A77-8397-B980F49B9EB0}"/>
            </a:ext>
          </a:extLst>
        </xdr:cNvPr>
        <xdr:cNvPicPr>
          <a:picLocks noChangeAspect="1"/>
        </xdr:cNvPicPr>
      </xdr:nvPicPr>
      <xdr:blipFill>
        <a:blip xmlns:r="http://schemas.openxmlformats.org/officeDocument/2006/relationships" r:embed="rId25"/>
        <a:stretch>
          <a:fillRect/>
        </a:stretch>
      </xdr:blipFill>
      <xdr:spPr>
        <a:xfrm>
          <a:off x="352425" y="10245090"/>
          <a:ext cx="3474720" cy="2415540"/>
        </a:xfrm>
        <a:prstGeom prst="rect">
          <a:avLst/>
        </a:prstGeom>
      </xdr:spPr>
    </xdr:pic>
    <xdr:clientData/>
  </xdr:twoCellAnchor>
  <xdr:twoCellAnchor editAs="oneCell">
    <xdr:from>
      <xdr:col>6</xdr:col>
      <xdr:colOff>390525</xdr:colOff>
      <xdr:row>166</xdr:row>
      <xdr:rowOff>76200</xdr:rowOff>
    </xdr:from>
    <xdr:to>
      <xdr:col>10</xdr:col>
      <xdr:colOff>123825</xdr:colOff>
      <xdr:row>179</xdr:row>
      <xdr:rowOff>114300</xdr:rowOff>
    </xdr:to>
    <xdr:pic>
      <xdr:nvPicPr>
        <xdr:cNvPr id="31" name="Imagen 30">
          <a:extLst>
            <a:ext uri="{FF2B5EF4-FFF2-40B4-BE49-F238E27FC236}">
              <a16:creationId xmlns:a16="http://schemas.microsoft.com/office/drawing/2014/main" id="{BB62D148-EC13-4E98-AADB-B03E06E4D492}"/>
            </a:ext>
          </a:extLst>
        </xdr:cNvPr>
        <xdr:cNvPicPr>
          <a:picLocks noChangeAspect="1"/>
        </xdr:cNvPicPr>
      </xdr:nvPicPr>
      <xdr:blipFill>
        <a:blip xmlns:r="http://schemas.openxmlformats.org/officeDocument/2006/relationships" r:embed="rId26"/>
        <a:stretch>
          <a:fillRect/>
        </a:stretch>
      </xdr:blipFill>
      <xdr:spPr>
        <a:xfrm>
          <a:off x="4993005" y="10264140"/>
          <a:ext cx="3482340" cy="2415540"/>
        </a:xfrm>
        <a:prstGeom prst="rect">
          <a:avLst/>
        </a:prstGeom>
      </xdr:spPr>
    </xdr:pic>
    <xdr:clientData/>
  </xdr:twoCellAnchor>
  <xdr:twoCellAnchor editAs="oneCell">
    <xdr:from>
      <xdr:col>0</xdr:col>
      <xdr:colOff>361950</xdr:colOff>
      <xdr:row>182</xdr:row>
      <xdr:rowOff>66675</xdr:rowOff>
    </xdr:from>
    <xdr:to>
      <xdr:col>4</xdr:col>
      <xdr:colOff>674370</xdr:colOff>
      <xdr:row>195</xdr:row>
      <xdr:rowOff>112395</xdr:rowOff>
    </xdr:to>
    <xdr:pic>
      <xdr:nvPicPr>
        <xdr:cNvPr id="32" name="Imagen 31">
          <a:extLst>
            <a:ext uri="{FF2B5EF4-FFF2-40B4-BE49-F238E27FC236}">
              <a16:creationId xmlns:a16="http://schemas.microsoft.com/office/drawing/2014/main" id="{8CF7B5A2-533B-43BB-BDB2-02543F538056}"/>
            </a:ext>
          </a:extLst>
        </xdr:cNvPr>
        <xdr:cNvPicPr>
          <a:picLocks noChangeAspect="1"/>
        </xdr:cNvPicPr>
      </xdr:nvPicPr>
      <xdr:blipFill>
        <a:blip xmlns:r="http://schemas.openxmlformats.org/officeDocument/2006/relationships" r:embed="rId27"/>
        <a:stretch>
          <a:fillRect/>
        </a:stretch>
      </xdr:blipFill>
      <xdr:spPr>
        <a:xfrm>
          <a:off x="361950" y="13195935"/>
          <a:ext cx="3482340" cy="2522220"/>
        </a:xfrm>
        <a:prstGeom prst="rect">
          <a:avLst/>
        </a:prstGeom>
      </xdr:spPr>
    </xdr:pic>
    <xdr:clientData/>
  </xdr:twoCellAnchor>
  <xdr:twoCellAnchor editAs="oneCell">
    <xdr:from>
      <xdr:col>6</xdr:col>
      <xdr:colOff>438150</xdr:colOff>
      <xdr:row>182</xdr:row>
      <xdr:rowOff>85725</xdr:rowOff>
    </xdr:from>
    <xdr:to>
      <xdr:col>10</xdr:col>
      <xdr:colOff>179070</xdr:colOff>
      <xdr:row>195</xdr:row>
      <xdr:rowOff>131445</xdr:rowOff>
    </xdr:to>
    <xdr:pic>
      <xdr:nvPicPr>
        <xdr:cNvPr id="33" name="Imagen 32">
          <a:extLst>
            <a:ext uri="{FF2B5EF4-FFF2-40B4-BE49-F238E27FC236}">
              <a16:creationId xmlns:a16="http://schemas.microsoft.com/office/drawing/2014/main" id="{0361BB16-DB26-4F1C-9A64-BA560C4B1D02}"/>
            </a:ext>
          </a:extLst>
        </xdr:cNvPr>
        <xdr:cNvPicPr>
          <a:picLocks noChangeAspect="1"/>
        </xdr:cNvPicPr>
      </xdr:nvPicPr>
      <xdr:blipFill>
        <a:blip xmlns:r="http://schemas.openxmlformats.org/officeDocument/2006/relationships" r:embed="rId28"/>
        <a:stretch>
          <a:fillRect/>
        </a:stretch>
      </xdr:blipFill>
      <xdr:spPr>
        <a:xfrm>
          <a:off x="5040630" y="13214985"/>
          <a:ext cx="3489960" cy="2522220"/>
        </a:xfrm>
        <a:prstGeom prst="rect">
          <a:avLst/>
        </a:prstGeom>
      </xdr:spPr>
    </xdr:pic>
    <xdr:clientData/>
  </xdr:twoCellAnchor>
  <xdr:twoCellAnchor editAs="oneCell">
    <xdr:from>
      <xdr:col>0</xdr:col>
      <xdr:colOff>352425</xdr:colOff>
      <xdr:row>198</xdr:row>
      <xdr:rowOff>76200</xdr:rowOff>
    </xdr:from>
    <xdr:to>
      <xdr:col>4</xdr:col>
      <xdr:colOff>657225</xdr:colOff>
      <xdr:row>211</xdr:row>
      <xdr:rowOff>114300</xdr:rowOff>
    </xdr:to>
    <xdr:pic>
      <xdr:nvPicPr>
        <xdr:cNvPr id="34" name="Imagen 33">
          <a:extLst>
            <a:ext uri="{FF2B5EF4-FFF2-40B4-BE49-F238E27FC236}">
              <a16:creationId xmlns:a16="http://schemas.microsoft.com/office/drawing/2014/main" id="{8414D725-D860-468F-8212-C92CFC15D331}"/>
            </a:ext>
          </a:extLst>
        </xdr:cNvPr>
        <xdr:cNvPicPr>
          <a:picLocks noChangeAspect="1"/>
        </xdr:cNvPicPr>
      </xdr:nvPicPr>
      <xdr:blipFill>
        <a:blip xmlns:r="http://schemas.openxmlformats.org/officeDocument/2006/relationships" r:embed="rId29"/>
        <a:stretch>
          <a:fillRect/>
        </a:stretch>
      </xdr:blipFill>
      <xdr:spPr>
        <a:xfrm>
          <a:off x="352425" y="16253460"/>
          <a:ext cx="3474720" cy="2514600"/>
        </a:xfrm>
        <a:prstGeom prst="rect">
          <a:avLst/>
        </a:prstGeom>
      </xdr:spPr>
    </xdr:pic>
    <xdr:clientData/>
  </xdr:twoCellAnchor>
  <xdr:twoCellAnchor editAs="oneCell">
    <xdr:from>
      <xdr:col>6</xdr:col>
      <xdr:colOff>438150</xdr:colOff>
      <xdr:row>198</xdr:row>
      <xdr:rowOff>142875</xdr:rowOff>
    </xdr:from>
    <xdr:to>
      <xdr:col>10</xdr:col>
      <xdr:colOff>171450</xdr:colOff>
      <xdr:row>211</xdr:row>
      <xdr:rowOff>180975</xdr:rowOff>
    </xdr:to>
    <xdr:pic>
      <xdr:nvPicPr>
        <xdr:cNvPr id="35" name="Imagen 34">
          <a:extLst>
            <a:ext uri="{FF2B5EF4-FFF2-40B4-BE49-F238E27FC236}">
              <a16:creationId xmlns:a16="http://schemas.microsoft.com/office/drawing/2014/main" id="{B968F20E-2482-49E3-86EE-716A97DD2E9A}"/>
            </a:ext>
          </a:extLst>
        </xdr:cNvPr>
        <xdr:cNvPicPr>
          <a:picLocks noChangeAspect="1"/>
        </xdr:cNvPicPr>
      </xdr:nvPicPr>
      <xdr:blipFill>
        <a:blip xmlns:r="http://schemas.openxmlformats.org/officeDocument/2006/relationships" r:embed="rId30"/>
        <a:stretch>
          <a:fillRect/>
        </a:stretch>
      </xdr:blipFill>
      <xdr:spPr>
        <a:xfrm>
          <a:off x="5040630" y="16320135"/>
          <a:ext cx="3482340" cy="2514600"/>
        </a:xfrm>
        <a:prstGeom prst="rect">
          <a:avLst/>
        </a:prstGeom>
      </xdr:spPr>
    </xdr:pic>
    <xdr:clientData/>
  </xdr:twoCellAnchor>
  <xdr:twoCellAnchor editAs="oneCell">
    <xdr:from>
      <xdr:col>0</xdr:col>
      <xdr:colOff>342900</xdr:colOff>
      <xdr:row>259</xdr:row>
      <xdr:rowOff>104775</xdr:rowOff>
    </xdr:from>
    <xdr:to>
      <xdr:col>4</xdr:col>
      <xdr:colOff>647700</xdr:colOff>
      <xdr:row>272</xdr:row>
      <xdr:rowOff>142875</xdr:rowOff>
    </xdr:to>
    <xdr:pic>
      <xdr:nvPicPr>
        <xdr:cNvPr id="36" name="Imagen 35">
          <a:extLst>
            <a:ext uri="{FF2B5EF4-FFF2-40B4-BE49-F238E27FC236}">
              <a16:creationId xmlns:a16="http://schemas.microsoft.com/office/drawing/2014/main" id="{7454089E-0F67-45A1-BAEC-4569C9F15686}"/>
            </a:ext>
          </a:extLst>
        </xdr:cNvPr>
        <xdr:cNvPicPr>
          <a:picLocks noChangeAspect="1"/>
        </xdr:cNvPicPr>
      </xdr:nvPicPr>
      <xdr:blipFill>
        <a:blip xmlns:r="http://schemas.openxmlformats.org/officeDocument/2006/relationships" r:embed="rId31"/>
        <a:stretch>
          <a:fillRect/>
        </a:stretch>
      </xdr:blipFill>
      <xdr:spPr>
        <a:xfrm>
          <a:off x="342900" y="19330035"/>
          <a:ext cx="3474720" cy="2514600"/>
        </a:xfrm>
        <a:prstGeom prst="rect">
          <a:avLst/>
        </a:prstGeom>
      </xdr:spPr>
    </xdr:pic>
    <xdr:clientData/>
  </xdr:twoCellAnchor>
  <xdr:twoCellAnchor editAs="oneCell">
    <xdr:from>
      <xdr:col>6</xdr:col>
      <xdr:colOff>457200</xdr:colOff>
      <xdr:row>259</xdr:row>
      <xdr:rowOff>85725</xdr:rowOff>
    </xdr:from>
    <xdr:to>
      <xdr:col>10</xdr:col>
      <xdr:colOff>190500</xdr:colOff>
      <xdr:row>272</xdr:row>
      <xdr:rowOff>123825</xdr:rowOff>
    </xdr:to>
    <xdr:pic>
      <xdr:nvPicPr>
        <xdr:cNvPr id="37" name="Imagen 36">
          <a:extLst>
            <a:ext uri="{FF2B5EF4-FFF2-40B4-BE49-F238E27FC236}">
              <a16:creationId xmlns:a16="http://schemas.microsoft.com/office/drawing/2014/main" id="{0542318E-B128-49AD-A697-CF2AF5261BDF}"/>
            </a:ext>
          </a:extLst>
        </xdr:cNvPr>
        <xdr:cNvPicPr>
          <a:picLocks noChangeAspect="1"/>
        </xdr:cNvPicPr>
      </xdr:nvPicPr>
      <xdr:blipFill>
        <a:blip xmlns:r="http://schemas.openxmlformats.org/officeDocument/2006/relationships" r:embed="rId32"/>
        <a:stretch>
          <a:fillRect/>
        </a:stretch>
      </xdr:blipFill>
      <xdr:spPr>
        <a:xfrm>
          <a:off x="5059680" y="19310985"/>
          <a:ext cx="3482340" cy="2514600"/>
        </a:xfrm>
        <a:prstGeom prst="rect">
          <a:avLst/>
        </a:prstGeom>
      </xdr:spPr>
    </xdr:pic>
    <xdr:clientData/>
  </xdr:twoCellAnchor>
  <xdr:twoCellAnchor editAs="oneCell">
    <xdr:from>
      <xdr:col>0</xdr:col>
      <xdr:colOff>352425</xdr:colOff>
      <xdr:row>275</xdr:row>
      <xdr:rowOff>66675</xdr:rowOff>
    </xdr:from>
    <xdr:to>
      <xdr:col>4</xdr:col>
      <xdr:colOff>657225</xdr:colOff>
      <xdr:row>288</xdr:row>
      <xdr:rowOff>104775</xdr:rowOff>
    </xdr:to>
    <xdr:pic>
      <xdr:nvPicPr>
        <xdr:cNvPr id="38" name="Imagen 37">
          <a:extLst>
            <a:ext uri="{FF2B5EF4-FFF2-40B4-BE49-F238E27FC236}">
              <a16:creationId xmlns:a16="http://schemas.microsoft.com/office/drawing/2014/main" id="{B924B585-476B-45CA-AD84-2F2911C2777C}"/>
            </a:ext>
          </a:extLst>
        </xdr:cNvPr>
        <xdr:cNvPicPr>
          <a:picLocks noChangeAspect="1"/>
        </xdr:cNvPicPr>
      </xdr:nvPicPr>
      <xdr:blipFill>
        <a:blip xmlns:r="http://schemas.openxmlformats.org/officeDocument/2006/relationships" r:embed="rId33"/>
        <a:stretch>
          <a:fillRect/>
        </a:stretch>
      </xdr:blipFill>
      <xdr:spPr>
        <a:xfrm>
          <a:off x="352425" y="22339935"/>
          <a:ext cx="3474720" cy="2514600"/>
        </a:xfrm>
        <a:prstGeom prst="rect">
          <a:avLst/>
        </a:prstGeom>
      </xdr:spPr>
    </xdr:pic>
    <xdr:clientData/>
  </xdr:twoCellAnchor>
  <xdr:twoCellAnchor editAs="oneCell">
    <xdr:from>
      <xdr:col>6</xdr:col>
      <xdr:colOff>419100</xdr:colOff>
      <xdr:row>275</xdr:row>
      <xdr:rowOff>76200</xdr:rowOff>
    </xdr:from>
    <xdr:to>
      <xdr:col>10</xdr:col>
      <xdr:colOff>152400</xdr:colOff>
      <xdr:row>288</xdr:row>
      <xdr:rowOff>114300</xdr:rowOff>
    </xdr:to>
    <xdr:pic>
      <xdr:nvPicPr>
        <xdr:cNvPr id="39" name="Imagen 38">
          <a:extLst>
            <a:ext uri="{FF2B5EF4-FFF2-40B4-BE49-F238E27FC236}">
              <a16:creationId xmlns:a16="http://schemas.microsoft.com/office/drawing/2014/main" id="{576170AA-089B-4A79-9067-EF1FD5D431C7}"/>
            </a:ext>
          </a:extLst>
        </xdr:cNvPr>
        <xdr:cNvPicPr>
          <a:picLocks noChangeAspect="1"/>
        </xdr:cNvPicPr>
      </xdr:nvPicPr>
      <xdr:blipFill>
        <a:blip xmlns:r="http://schemas.openxmlformats.org/officeDocument/2006/relationships" r:embed="rId34"/>
        <a:stretch>
          <a:fillRect/>
        </a:stretch>
      </xdr:blipFill>
      <xdr:spPr>
        <a:xfrm>
          <a:off x="5021580" y="22349460"/>
          <a:ext cx="3482340" cy="2514600"/>
        </a:xfrm>
        <a:prstGeom prst="rect">
          <a:avLst/>
        </a:prstGeom>
      </xdr:spPr>
    </xdr:pic>
    <xdr:clientData/>
  </xdr:twoCellAnchor>
  <xdr:twoCellAnchor editAs="oneCell">
    <xdr:from>
      <xdr:col>0</xdr:col>
      <xdr:colOff>361950</xdr:colOff>
      <xdr:row>292</xdr:row>
      <xdr:rowOff>114300</xdr:rowOff>
    </xdr:from>
    <xdr:to>
      <xdr:col>4</xdr:col>
      <xdr:colOff>643890</xdr:colOff>
      <xdr:row>305</xdr:row>
      <xdr:rowOff>137160</xdr:rowOff>
    </xdr:to>
    <xdr:pic>
      <xdr:nvPicPr>
        <xdr:cNvPr id="40" name="Imagen 39">
          <a:extLst>
            <a:ext uri="{FF2B5EF4-FFF2-40B4-BE49-F238E27FC236}">
              <a16:creationId xmlns:a16="http://schemas.microsoft.com/office/drawing/2014/main" id="{5111E1BE-4E4A-4353-A4A7-D5025FABE680}"/>
            </a:ext>
          </a:extLst>
        </xdr:cNvPr>
        <xdr:cNvPicPr>
          <a:picLocks noChangeAspect="1"/>
        </xdr:cNvPicPr>
      </xdr:nvPicPr>
      <xdr:blipFill>
        <a:blip xmlns:r="http://schemas.openxmlformats.org/officeDocument/2006/relationships" r:embed="rId35"/>
        <a:stretch>
          <a:fillRect/>
        </a:stretch>
      </xdr:blipFill>
      <xdr:spPr>
        <a:xfrm>
          <a:off x="361950" y="25504140"/>
          <a:ext cx="3451860" cy="2499360"/>
        </a:xfrm>
        <a:prstGeom prst="rect">
          <a:avLst/>
        </a:prstGeom>
      </xdr:spPr>
    </xdr:pic>
    <xdr:clientData/>
  </xdr:twoCellAnchor>
  <xdr:twoCellAnchor editAs="oneCell">
    <xdr:from>
      <xdr:col>6</xdr:col>
      <xdr:colOff>542925</xdr:colOff>
      <xdr:row>292</xdr:row>
      <xdr:rowOff>95250</xdr:rowOff>
    </xdr:from>
    <xdr:to>
      <xdr:col>10</xdr:col>
      <xdr:colOff>276225</xdr:colOff>
      <xdr:row>305</xdr:row>
      <xdr:rowOff>133350</xdr:rowOff>
    </xdr:to>
    <xdr:pic>
      <xdr:nvPicPr>
        <xdr:cNvPr id="41" name="Imagen 40">
          <a:extLst>
            <a:ext uri="{FF2B5EF4-FFF2-40B4-BE49-F238E27FC236}">
              <a16:creationId xmlns:a16="http://schemas.microsoft.com/office/drawing/2014/main" id="{FC22249D-6A7A-4196-A219-97042CDE8E69}"/>
            </a:ext>
          </a:extLst>
        </xdr:cNvPr>
        <xdr:cNvPicPr>
          <a:picLocks noChangeAspect="1"/>
        </xdr:cNvPicPr>
      </xdr:nvPicPr>
      <xdr:blipFill>
        <a:blip xmlns:r="http://schemas.openxmlformats.org/officeDocument/2006/relationships" r:embed="rId36"/>
        <a:stretch>
          <a:fillRect/>
        </a:stretch>
      </xdr:blipFill>
      <xdr:spPr>
        <a:xfrm>
          <a:off x="5145405" y="25485090"/>
          <a:ext cx="3482340" cy="2514600"/>
        </a:xfrm>
        <a:prstGeom prst="rect">
          <a:avLst/>
        </a:prstGeom>
      </xdr:spPr>
    </xdr:pic>
    <xdr:clientData/>
  </xdr:twoCellAnchor>
  <xdr:twoCellAnchor editAs="oneCell">
    <xdr:from>
      <xdr:col>0</xdr:col>
      <xdr:colOff>381000</xdr:colOff>
      <xdr:row>309</xdr:row>
      <xdr:rowOff>76200</xdr:rowOff>
    </xdr:from>
    <xdr:to>
      <xdr:col>4</xdr:col>
      <xdr:colOff>685800</xdr:colOff>
      <xdr:row>322</xdr:row>
      <xdr:rowOff>114300</xdr:rowOff>
    </xdr:to>
    <xdr:pic>
      <xdr:nvPicPr>
        <xdr:cNvPr id="42" name="Imagen 41">
          <a:extLst>
            <a:ext uri="{FF2B5EF4-FFF2-40B4-BE49-F238E27FC236}">
              <a16:creationId xmlns:a16="http://schemas.microsoft.com/office/drawing/2014/main" id="{80728AB7-9E83-4F2D-9059-7F862879F7F3}"/>
            </a:ext>
          </a:extLst>
        </xdr:cNvPr>
        <xdr:cNvPicPr>
          <a:picLocks noChangeAspect="1"/>
        </xdr:cNvPicPr>
      </xdr:nvPicPr>
      <xdr:blipFill>
        <a:blip xmlns:r="http://schemas.openxmlformats.org/officeDocument/2006/relationships" r:embed="rId37"/>
        <a:stretch>
          <a:fillRect/>
        </a:stretch>
      </xdr:blipFill>
      <xdr:spPr>
        <a:xfrm>
          <a:off x="381000" y="28582620"/>
          <a:ext cx="3474720" cy="2514600"/>
        </a:xfrm>
        <a:prstGeom prst="rect">
          <a:avLst/>
        </a:prstGeom>
      </xdr:spPr>
    </xdr:pic>
    <xdr:clientData/>
  </xdr:twoCellAnchor>
  <xdr:twoCellAnchor editAs="oneCell">
    <xdr:from>
      <xdr:col>6</xdr:col>
      <xdr:colOff>523875</xdr:colOff>
      <xdr:row>309</xdr:row>
      <xdr:rowOff>76200</xdr:rowOff>
    </xdr:from>
    <xdr:to>
      <xdr:col>10</xdr:col>
      <xdr:colOff>257175</xdr:colOff>
      <xdr:row>322</xdr:row>
      <xdr:rowOff>114300</xdr:rowOff>
    </xdr:to>
    <xdr:pic>
      <xdr:nvPicPr>
        <xdr:cNvPr id="43" name="Imagen 42">
          <a:extLst>
            <a:ext uri="{FF2B5EF4-FFF2-40B4-BE49-F238E27FC236}">
              <a16:creationId xmlns:a16="http://schemas.microsoft.com/office/drawing/2014/main" id="{C6FF017C-C4AF-40B0-9A39-FF689CBFFABE}"/>
            </a:ext>
          </a:extLst>
        </xdr:cNvPr>
        <xdr:cNvPicPr>
          <a:picLocks noChangeAspect="1"/>
        </xdr:cNvPicPr>
      </xdr:nvPicPr>
      <xdr:blipFill>
        <a:blip xmlns:r="http://schemas.openxmlformats.org/officeDocument/2006/relationships" r:embed="rId38"/>
        <a:stretch>
          <a:fillRect/>
        </a:stretch>
      </xdr:blipFill>
      <xdr:spPr>
        <a:xfrm>
          <a:off x="5126355" y="28582620"/>
          <a:ext cx="3482340" cy="2514600"/>
        </a:xfrm>
        <a:prstGeom prst="rect">
          <a:avLst/>
        </a:prstGeom>
      </xdr:spPr>
    </xdr:pic>
    <xdr:clientData/>
  </xdr:twoCellAnchor>
  <xdr:twoCellAnchor editAs="oneCell">
    <xdr:from>
      <xdr:col>0</xdr:col>
      <xdr:colOff>361950</xdr:colOff>
      <xdr:row>326</xdr:row>
      <xdr:rowOff>85725</xdr:rowOff>
    </xdr:from>
    <xdr:to>
      <xdr:col>4</xdr:col>
      <xdr:colOff>666750</xdr:colOff>
      <xdr:row>339</xdr:row>
      <xdr:rowOff>123825</xdr:rowOff>
    </xdr:to>
    <xdr:pic>
      <xdr:nvPicPr>
        <xdr:cNvPr id="44" name="Imagen 43">
          <a:extLst>
            <a:ext uri="{FF2B5EF4-FFF2-40B4-BE49-F238E27FC236}">
              <a16:creationId xmlns:a16="http://schemas.microsoft.com/office/drawing/2014/main" id="{68EE6FF4-0AC0-4222-B8B7-4CA8D1C9EF6A}"/>
            </a:ext>
          </a:extLst>
        </xdr:cNvPr>
        <xdr:cNvPicPr>
          <a:picLocks noChangeAspect="1"/>
        </xdr:cNvPicPr>
      </xdr:nvPicPr>
      <xdr:blipFill>
        <a:blip xmlns:r="http://schemas.openxmlformats.org/officeDocument/2006/relationships" r:embed="rId39"/>
        <a:stretch>
          <a:fillRect/>
        </a:stretch>
      </xdr:blipFill>
      <xdr:spPr>
        <a:xfrm>
          <a:off x="361950" y="31708725"/>
          <a:ext cx="3474720" cy="2415540"/>
        </a:xfrm>
        <a:prstGeom prst="rect">
          <a:avLst/>
        </a:prstGeom>
      </xdr:spPr>
    </xdr:pic>
    <xdr:clientData/>
  </xdr:twoCellAnchor>
  <xdr:twoCellAnchor editAs="oneCell">
    <xdr:from>
      <xdr:col>6</xdr:col>
      <xdr:colOff>390525</xdr:colOff>
      <xdr:row>326</xdr:row>
      <xdr:rowOff>95250</xdr:rowOff>
    </xdr:from>
    <xdr:to>
      <xdr:col>10</xdr:col>
      <xdr:colOff>123825</xdr:colOff>
      <xdr:row>339</xdr:row>
      <xdr:rowOff>133350</xdr:rowOff>
    </xdr:to>
    <xdr:pic>
      <xdr:nvPicPr>
        <xdr:cNvPr id="45" name="Imagen 44">
          <a:extLst>
            <a:ext uri="{FF2B5EF4-FFF2-40B4-BE49-F238E27FC236}">
              <a16:creationId xmlns:a16="http://schemas.microsoft.com/office/drawing/2014/main" id="{73EEFB65-C830-4041-8EE2-AB97939E447E}"/>
            </a:ext>
          </a:extLst>
        </xdr:cNvPr>
        <xdr:cNvPicPr>
          <a:picLocks noChangeAspect="1"/>
        </xdr:cNvPicPr>
      </xdr:nvPicPr>
      <xdr:blipFill>
        <a:blip xmlns:r="http://schemas.openxmlformats.org/officeDocument/2006/relationships" r:embed="rId40"/>
        <a:stretch>
          <a:fillRect/>
        </a:stretch>
      </xdr:blipFill>
      <xdr:spPr>
        <a:xfrm>
          <a:off x="4993005" y="31718250"/>
          <a:ext cx="3482340" cy="2415540"/>
        </a:xfrm>
        <a:prstGeom prst="rect">
          <a:avLst/>
        </a:prstGeom>
      </xdr:spPr>
    </xdr:pic>
    <xdr:clientData/>
  </xdr:twoCellAnchor>
  <xdr:twoCellAnchor editAs="oneCell">
    <xdr:from>
      <xdr:col>0</xdr:col>
      <xdr:colOff>257175</xdr:colOff>
      <xdr:row>550</xdr:row>
      <xdr:rowOff>76200</xdr:rowOff>
    </xdr:from>
    <xdr:to>
      <xdr:col>4</xdr:col>
      <xdr:colOff>531495</xdr:colOff>
      <xdr:row>563</xdr:row>
      <xdr:rowOff>91440</xdr:rowOff>
    </xdr:to>
    <xdr:pic>
      <xdr:nvPicPr>
        <xdr:cNvPr id="46" name="Imagen 45">
          <a:extLst>
            <a:ext uri="{FF2B5EF4-FFF2-40B4-BE49-F238E27FC236}">
              <a16:creationId xmlns:a16="http://schemas.microsoft.com/office/drawing/2014/main" id="{A0284D43-CD05-484F-8993-6B208AEF16BB}"/>
            </a:ext>
          </a:extLst>
        </xdr:cNvPr>
        <xdr:cNvPicPr>
          <a:picLocks noChangeAspect="1"/>
        </xdr:cNvPicPr>
      </xdr:nvPicPr>
      <xdr:blipFill>
        <a:blip xmlns:r="http://schemas.openxmlformats.org/officeDocument/2006/relationships" r:embed="rId41"/>
        <a:stretch>
          <a:fillRect/>
        </a:stretch>
      </xdr:blipFill>
      <xdr:spPr>
        <a:xfrm>
          <a:off x="257175" y="67840860"/>
          <a:ext cx="3444240" cy="2392680"/>
        </a:xfrm>
        <a:prstGeom prst="rect">
          <a:avLst/>
        </a:prstGeom>
      </xdr:spPr>
    </xdr:pic>
    <xdr:clientData/>
  </xdr:twoCellAnchor>
  <xdr:twoCellAnchor editAs="oneCell">
    <xdr:from>
      <xdr:col>6</xdr:col>
      <xdr:colOff>304800</xdr:colOff>
      <xdr:row>550</xdr:row>
      <xdr:rowOff>66675</xdr:rowOff>
    </xdr:from>
    <xdr:to>
      <xdr:col>10</xdr:col>
      <xdr:colOff>7620</xdr:colOff>
      <xdr:row>563</xdr:row>
      <xdr:rowOff>81915</xdr:rowOff>
    </xdr:to>
    <xdr:pic>
      <xdr:nvPicPr>
        <xdr:cNvPr id="47" name="Imagen 46">
          <a:extLst>
            <a:ext uri="{FF2B5EF4-FFF2-40B4-BE49-F238E27FC236}">
              <a16:creationId xmlns:a16="http://schemas.microsoft.com/office/drawing/2014/main" id="{581B5C8B-F555-4236-BCF4-0CA809755636}"/>
            </a:ext>
          </a:extLst>
        </xdr:cNvPr>
        <xdr:cNvPicPr>
          <a:picLocks noChangeAspect="1"/>
        </xdr:cNvPicPr>
      </xdr:nvPicPr>
      <xdr:blipFill>
        <a:blip xmlns:r="http://schemas.openxmlformats.org/officeDocument/2006/relationships" r:embed="rId42"/>
        <a:stretch>
          <a:fillRect/>
        </a:stretch>
      </xdr:blipFill>
      <xdr:spPr>
        <a:xfrm>
          <a:off x="4907280" y="67831335"/>
          <a:ext cx="3451860" cy="2392680"/>
        </a:xfrm>
        <a:prstGeom prst="rect">
          <a:avLst/>
        </a:prstGeom>
      </xdr:spPr>
    </xdr:pic>
    <xdr:clientData/>
  </xdr:twoCellAnchor>
  <xdr:twoCellAnchor editAs="oneCell">
    <xdr:from>
      <xdr:col>0</xdr:col>
      <xdr:colOff>180975</xdr:colOff>
      <xdr:row>470</xdr:row>
      <xdr:rowOff>85725</xdr:rowOff>
    </xdr:from>
    <xdr:to>
      <xdr:col>4</xdr:col>
      <xdr:colOff>478155</xdr:colOff>
      <xdr:row>483</xdr:row>
      <xdr:rowOff>116205</xdr:rowOff>
    </xdr:to>
    <xdr:pic>
      <xdr:nvPicPr>
        <xdr:cNvPr id="48" name="Imagen 47">
          <a:extLst>
            <a:ext uri="{FF2B5EF4-FFF2-40B4-BE49-F238E27FC236}">
              <a16:creationId xmlns:a16="http://schemas.microsoft.com/office/drawing/2014/main" id="{22FE2612-6536-461D-AF3E-37B235B86F5C}"/>
            </a:ext>
          </a:extLst>
        </xdr:cNvPr>
        <xdr:cNvPicPr>
          <a:picLocks noChangeAspect="1"/>
        </xdr:cNvPicPr>
      </xdr:nvPicPr>
      <xdr:blipFill>
        <a:blip xmlns:r="http://schemas.openxmlformats.org/officeDocument/2006/relationships" r:embed="rId43"/>
        <a:stretch>
          <a:fillRect/>
        </a:stretch>
      </xdr:blipFill>
      <xdr:spPr>
        <a:xfrm>
          <a:off x="180975" y="52724685"/>
          <a:ext cx="3467100" cy="2407920"/>
        </a:xfrm>
        <a:prstGeom prst="rect">
          <a:avLst/>
        </a:prstGeom>
      </xdr:spPr>
    </xdr:pic>
    <xdr:clientData/>
  </xdr:twoCellAnchor>
  <xdr:twoCellAnchor editAs="oneCell">
    <xdr:from>
      <xdr:col>6</xdr:col>
      <xdr:colOff>447675</xdr:colOff>
      <xdr:row>470</xdr:row>
      <xdr:rowOff>104775</xdr:rowOff>
    </xdr:from>
    <xdr:to>
      <xdr:col>10</xdr:col>
      <xdr:colOff>165735</xdr:colOff>
      <xdr:row>483</xdr:row>
      <xdr:rowOff>135255</xdr:rowOff>
    </xdr:to>
    <xdr:pic>
      <xdr:nvPicPr>
        <xdr:cNvPr id="49" name="Imagen 48">
          <a:extLst>
            <a:ext uri="{FF2B5EF4-FFF2-40B4-BE49-F238E27FC236}">
              <a16:creationId xmlns:a16="http://schemas.microsoft.com/office/drawing/2014/main" id="{D120A2FB-54AD-4D29-96CC-DFAF37F3BA36}"/>
            </a:ext>
          </a:extLst>
        </xdr:cNvPr>
        <xdr:cNvPicPr>
          <a:picLocks noChangeAspect="1"/>
        </xdr:cNvPicPr>
      </xdr:nvPicPr>
      <xdr:blipFill>
        <a:blip xmlns:r="http://schemas.openxmlformats.org/officeDocument/2006/relationships" r:embed="rId44"/>
        <a:stretch>
          <a:fillRect/>
        </a:stretch>
      </xdr:blipFill>
      <xdr:spPr>
        <a:xfrm>
          <a:off x="5050155" y="52743735"/>
          <a:ext cx="3467100" cy="2407920"/>
        </a:xfrm>
        <a:prstGeom prst="rect">
          <a:avLst/>
        </a:prstGeom>
      </xdr:spPr>
    </xdr:pic>
    <xdr:clientData/>
  </xdr:twoCellAnchor>
  <xdr:twoCellAnchor editAs="oneCell">
    <xdr:from>
      <xdr:col>0</xdr:col>
      <xdr:colOff>314325</xdr:colOff>
      <xdr:row>486</xdr:row>
      <xdr:rowOff>66675</xdr:rowOff>
    </xdr:from>
    <xdr:to>
      <xdr:col>4</xdr:col>
      <xdr:colOff>623716</xdr:colOff>
      <xdr:row>499</xdr:row>
      <xdr:rowOff>110175</xdr:rowOff>
    </xdr:to>
    <xdr:pic>
      <xdr:nvPicPr>
        <xdr:cNvPr id="50" name="Imagen 49">
          <a:extLst>
            <a:ext uri="{FF2B5EF4-FFF2-40B4-BE49-F238E27FC236}">
              <a16:creationId xmlns:a16="http://schemas.microsoft.com/office/drawing/2014/main" id="{70ADF3D0-7865-4A50-9775-E04E9177C3BF}"/>
            </a:ext>
          </a:extLst>
        </xdr:cNvPr>
        <xdr:cNvPicPr>
          <a:picLocks noChangeAspect="1"/>
        </xdr:cNvPicPr>
      </xdr:nvPicPr>
      <xdr:blipFill>
        <a:blip xmlns:r="http://schemas.openxmlformats.org/officeDocument/2006/relationships" r:embed="rId45"/>
        <a:stretch>
          <a:fillRect/>
        </a:stretch>
      </xdr:blipFill>
      <xdr:spPr>
        <a:xfrm>
          <a:off x="314325" y="55799355"/>
          <a:ext cx="3479311" cy="2420940"/>
        </a:xfrm>
        <a:prstGeom prst="rect">
          <a:avLst/>
        </a:prstGeom>
      </xdr:spPr>
    </xdr:pic>
    <xdr:clientData/>
  </xdr:twoCellAnchor>
  <xdr:twoCellAnchor editAs="oneCell">
    <xdr:from>
      <xdr:col>6</xdr:col>
      <xdr:colOff>400050</xdr:colOff>
      <xdr:row>486</xdr:row>
      <xdr:rowOff>95250</xdr:rowOff>
    </xdr:from>
    <xdr:to>
      <xdr:col>10</xdr:col>
      <xdr:colOff>49530</xdr:colOff>
      <xdr:row>499</xdr:row>
      <xdr:rowOff>72390</xdr:rowOff>
    </xdr:to>
    <xdr:pic>
      <xdr:nvPicPr>
        <xdr:cNvPr id="51" name="Imagen 50">
          <a:extLst>
            <a:ext uri="{FF2B5EF4-FFF2-40B4-BE49-F238E27FC236}">
              <a16:creationId xmlns:a16="http://schemas.microsoft.com/office/drawing/2014/main" id="{BC0AFAC3-D6AB-4C3E-ACEE-D18247B3BBF6}"/>
            </a:ext>
          </a:extLst>
        </xdr:cNvPr>
        <xdr:cNvPicPr>
          <a:picLocks noChangeAspect="1"/>
        </xdr:cNvPicPr>
      </xdr:nvPicPr>
      <xdr:blipFill>
        <a:blip xmlns:r="http://schemas.openxmlformats.org/officeDocument/2006/relationships" r:embed="rId46"/>
        <a:stretch>
          <a:fillRect/>
        </a:stretch>
      </xdr:blipFill>
      <xdr:spPr>
        <a:xfrm>
          <a:off x="5002530" y="55827930"/>
          <a:ext cx="3398520" cy="2354580"/>
        </a:xfrm>
        <a:prstGeom prst="rect">
          <a:avLst/>
        </a:prstGeom>
      </xdr:spPr>
    </xdr:pic>
    <xdr:clientData/>
  </xdr:twoCellAnchor>
  <xdr:twoCellAnchor editAs="oneCell">
    <xdr:from>
      <xdr:col>0</xdr:col>
      <xdr:colOff>333375</xdr:colOff>
      <xdr:row>502</xdr:row>
      <xdr:rowOff>114300</xdr:rowOff>
    </xdr:from>
    <xdr:to>
      <xdr:col>4</xdr:col>
      <xdr:colOff>638175</xdr:colOff>
      <xdr:row>515</xdr:row>
      <xdr:rowOff>152400</xdr:rowOff>
    </xdr:to>
    <xdr:pic>
      <xdr:nvPicPr>
        <xdr:cNvPr id="52" name="Imagen 51">
          <a:extLst>
            <a:ext uri="{FF2B5EF4-FFF2-40B4-BE49-F238E27FC236}">
              <a16:creationId xmlns:a16="http://schemas.microsoft.com/office/drawing/2014/main" id="{9D698B78-BC8F-4B09-BB34-30E0E111BF26}"/>
            </a:ext>
          </a:extLst>
        </xdr:cNvPr>
        <xdr:cNvPicPr>
          <a:picLocks noChangeAspect="1"/>
        </xdr:cNvPicPr>
      </xdr:nvPicPr>
      <xdr:blipFill>
        <a:blip xmlns:r="http://schemas.openxmlformats.org/officeDocument/2006/relationships" r:embed="rId47"/>
        <a:stretch>
          <a:fillRect/>
        </a:stretch>
      </xdr:blipFill>
      <xdr:spPr>
        <a:xfrm>
          <a:off x="333375" y="59055000"/>
          <a:ext cx="3474720" cy="2415540"/>
        </a:xfrm>
        <a:prstGeom prst="rect">
          <a:avLst/>
        </a:prstGeom>
      </xdr:spPr>
    </xdr:pic>
    <xdr:clientData/>
  </xdr:twoCellAnchor>
  <xdr:twoCellAnchor editAs="oneCell">
    <xdr:from>
      <xdr:col>6</xdr:col>
      <xdr:colOff>381000</xdr:colOff>
      <xdr:row>502</xdr:row>
      <xdr:rowOff>104775</xdr:rowOff>
    </xdr:from>
    <xdr:to>
      <xdr:col>10</xdr:col>
      <xdr:colOff>114300</xdr:colOff>
      <xdr:row>515</xdr:row>
      <xdr:rowOff>150495</xdr:rowOff>
    </xdr:to>
    <xdr:pic>
      <xdr:nvPicPr>
        <xdr:cNvPr id="53" name="Imagen 52">
          <a:extLst>
            <a:ext uri="{FF2B5EF4-FFF2-40B4-BE49-F238E27FC236}">
              <a16:creationId xmlns:a16="http://schemas.microsoft.com/office/drawing/2014/main" id="{C2D43CED-437C-44E1-8854-033D7EE2C552}"/>
            </a:ext>
          </a:extLst>
        </xdr:cNvPr>
        <xdr:cNvPicPr>
          <a:picLocks noChangeAspect="1"/>
        </xdr:cNvPicPr>
      </xdr:nvPicPr>
      <xdr:blipFill>
        <a:blip xmlns:r="http://schemas.openxmlformats.org/officeDocument/2006/relationships" r:embed="rId48"/>
        <a:stretch>
          <a:fillRect/>
        </a:stretch>
      </xdr:blipFill>
      <xdr:spPr>
        <a:xfrm>
          <a:off x="4983480" y="59045475"/>
          <a:ext cx="3482340" cy="2423160"/>
        </a:xfrm>
        <a:prstGeom prst="rect">
          <a:avLst/>
        </a:prstGeom>
      </xdr:spPr>
    </xdr:pic>
    <xdr:clientData/>
  </xdr:twoCellAnchor>
  <xdr:twoCellAnchor editAs="oneCell">
    <xdr:from>
      <xdr:col>0</xdr:col>
      <xdr:colOff>371475</xdr:colOff>
      <xdr:row>582</xdr:row>
      <xdr:rowOff>66675</xdr:rowOff>
    </xdr:from>
    <xdr:to>
      <xdr:col>4</xdr:col>
      <xdr:colOff>688692</xdr:colOff>
      <xdr:row>595</xdr:row>
      <xdr:rowOff>110175</xdr:rowOff>
    </xdr:to>
    <xdr:pic>
      <xdr:nvPicPr>
        <xdr:cNvPr id="54" name="Imagen 53">
          <a:extLst>
            <a:ext uri="{FF2B5EF4-FFF2-40B4-BE49-F238E27FC236}">
              <a16:creationId xmlns:a16="http://schemas.microsoft.com/office/drawing/2014/main" id="{6FC7A4E4-E27B-4AD1-9053-2A8FD8BAF1FE}"/>
            </a:ext>
          </a:extLst>
        </xdr:cNvPr>
        <xdr:cNvPicPr>
          <a:picLocks noChangeAspect="1"/>
        </xdr:cNvPicPr>
      </xdr:nvPicPr>
      <xdr:blipFill>
        <a:blip xmlns:r="http://schemas.openxmlformats.org/officeDocument/2006/relationships" r:embed="rId49"/>
        <a:stretch>
          <a:fillRect/>
        </a:stretch>
      </xdr:blipFill>
      <xdr:spPr>
        <a:xfrm>
          <a:off x="371475" y="73896855"/>
          <a:ext cx="3487137" cy="2420940"/>
        </a:xfrm>
        <a:prstGeom prst="rect">
          <a:avLst/>
        </a:prstGeom>
      </xdr:spPr>
    </xdr:pic>
    <xdr:clientData/>
  </xdr:twoCellAnchor>
  <xdr:twoCellAnchor editAs="oneCell">
    <xdr:from>
      <xdr:col>6</xdr:col>
      <xdr:colOff>285750</xdr:colOff>
      <xdr:row>582</xdr:row>
      <xdr:rowOff>95250</xdr:rowOff>
    </xdr:from>
    <xdr:to>
      <xdr:col>10</xdr:col>
      <xdr:colOff>26250</xdr:colOff>
      <xdr:row>595</xdr:row>
      <xdr:rowOff>138750</xdr:rowOff>
    </xdr:to>
    <xdr:pic>
      <xdr:nvPicPr>
        <xdr:cNvPr id="55" name="Imagen 54">
          <a:extLst>
            <a:ext uri="{FF2B5EF4-FFF2-40B4-BE49-F238E27FC236}">
              <a16:creationId xmlns:a16="http://schemas.microsoft.com/office/drawing/2014/main" id="{1AD3496B-92E8-4C9A-9255-5AC35E6A14D2}"/>
            </a:ext>
          </a:extLst>
        </xdr:cNvPr>
        <xdr:cNvPicPr>
          <a:picLocks noChangeAspect="1"/>
        </xdr:cNvPicPr>
      </xdr:nvPicPr>
      <xdr:blipFill>
        <a:blip xmlns:r="http://schemas.openxmlformats.org/officeDocument/2006/relationships" r:embed="rId50"/>
        <a:stretch>
          <a:fillRect/>
        </a:stretch>
      </xdr:blipFill>
      <xdr:spPr>
        <a:xfrm>
          <a:off x="4888230" y="73925430"/>
          <a:ext cx="3489540" cy="2420940"/>
        </a:xfrm>
        <a:prstGeom prst="rect">
          <a:avLst/>
        </a:prstGeom>
      </xdr:spPr>
    </xdr:pic>
    <xdr:clientData/>
  </xdr:twoCellAnchor>
  <xdr:twoCellAnchor editAs="oneCell">
    <xdr:from>
      <xdr:col>0</xdr:col>
      <xdr:colOff>257175</xdr:colOff>
      <xdr:row>534</xdr:row>
      <xdr:rowOff>95250</xdr:rowOff>
    </xdr:from>
    <xdr:to>
      <xdr:col>4</xdr:col>
      <xdr:colOff>561975</xdr:colOff>
      <xdr:row>547</xdr:row>
      <xdr:rowOff>133350</xdr:rowOff>
    </xdr:to>
    <xdr:pic>
      <xdr:nvPicPr>
        <xdr:cNvPr id="56" name="Imagen 55">
          <a:extLst>
            <a:ext uri="{FF2B5EF4-FFF2-40B4-BE49-F238E27FC236}">
              <a16:creationId xmlns:a16="http://schemas.microsoft.com/office/drawing/2014/main" id="{CC03C623-0412-4E08-9874-565731280605}"/>
            </a:ext>
          </a:extLst>
        </xdr:cNvPr>
        <xdr:cNvPicPr>
          <a:picLocks noChangeAspect="1"/>
        </xdr:cNvPicPr>
      </xdr:nvPicPr>
      <xdr:blipFill>
        <a:blip xmlns:r="http://schemas.openxmlformats.org/officeDocument/2006/relationships" r:embed="rId51"/>
        <a:stretch>
          <a:fillRect/>
        </a:stretch>
      </xdr:blipFill>
      <xdr:spPr>
        <a:xfrm>
          <a:off x="257175" y="64918590"/>
          <a:ext cx="3474720" cy="2415540"/>
        </a:xfrm>
        <a:prstGeom prst="rect">
          <a:avLst/>
        </a:prstGeom>
      </xdr:spPr>
    </xdr:pic>
    <xdr:clientData/>
  </xdr:twoCellAnchor>
  <xdr:twoCellAnchor editAs="oneCell">
    <xdr:from>
      <xdr:col>6</xdr:col>
      <xdr:colOff>381000</xdr:colOff>
      <xdr:row>534</xdr:row>
      <xdr:rowOff>66675</xdr:rowOff>
    </xdr:from>
    <xdr:to>
      <xdr:col>10</xdr:col>
      <xdr:colOff>114300</xdr:colOff>
      <xdr:row>547</xdr:row>
      <xdr:rowOff>104775</xdr:rowOff>
    </xdr:to>
    <xdr:pic>
      <xdr:nvPicPr>
        <xdr:cNvPr id="57" name="Imagen 56">
          <a:extLst>
            <a:ext uri="{FF2B5EF4-FFF2-40B4-BE49-F238E27FC236}">
              <a16:creationId xmlns:a16="http://schemas.microsoft.com/office/drawing/2014/main" id="{43162A29-0734-4695-BD83-75712586CB90}"/>
            </a:ext>
          </a:extLst>
        </xdr:cNvPr>
        <xdr:cNvPicPr>
          <a:picLocks noChangeAspect="1"/>
        </xdr:cNvPicPr>
      </xdr:nvPicPr>
      <xdr:blipFill>
        <a:blip xmlns:r="http://schemas.openxmlformats.org/officeDocument/2006/relationships" r:embed="rId52"/>
        <a:stretch>
          <a:fillRect/>
        </a:stretch>
      </xdr:blipFill>
      <xdr:spPr>
        <a:xfrm>
          <a:off x="4983480" y="64890015"/>
          <a:ext cx="3482340" cy="2415540"/>
        </a:xfrm>
        <a:prstGeom prst="rect">
          <a:avLst/>
        </a:prstGeom>
      </xdr:spPr>
    </xdr:pic>
    <xdr:clientData/>
  </xdr:twoCellAnchor>
  <xdr:twoCellAnchor editAs="oneCell">
    <xdr:from>
      <xdr:col>0</xdr:col>
      <xdr:colOff>276225</xdr:colOff>
      <xdr:row>518</xdr:row>
      <xdr:rowOff>85725</xdr:rowOff>
    </xdr:from>
    <xdr:to>
      <xdr:col>4</xdr:col>
      <xdr:colOff>588645</xdr:colOff>
      <xdr:row>531</xdr:row>
      <xdr:rowOff>131445</xdr:rowOff>
    </xdr:to>
    <xdr:pic>
      <xdr:nvPicPr>
        <xdr:cNvPr id="58" name="Imagen 57">
          <a:extLst>
            <a:ext uri="{FF2B5EF4-FFF2-40B4-BE49-F238E27FC236}">
              <a16:creationId xmlns:a16="http://schemas.microsoft.com/office/drawing/2014/main" id="{02F24005-D9A0-44B4-959F-D875BDEAD519}"/>
            </a:ext>
          </a:extLst>
        </xdr:cNvPr>
        <xdr:cNvPicPr>
          <a:picLocks noChangeAspect="1"/>
        </xdr:cNvPicPr>
      </xdr:nvPicPr>
      <xdr:blipFill>
        <a:blip xmlns:r="http://schemas.openxmlformats.org/officeDocument/2006/relationships" r:embed="rId53"/>
        <a:stretch>
          <a:fillRect/>
        </a:stretch>
      </xdr:blipFill>
      <xdr:spPr>
        <a:xfrm>
          <a:off x="276225" y="61967745"/>
          <a:ext cx="3482340" cy="2423160"/>
        </a:xfrm>
        <a:prstGeom prst="rect">
          <a:avLst/>
        </a:prstGeom>
      </xdr:spPr>
    </xdr:pic>
    <xdr:clientData/>
  </xdr:twoCellAnchor>
  <xdr:twoCellAnchor editAs="oneCell">
    <xdr:from>
      <xdr:col>6</xdr:col>
      <xdr:colOff>371475</xdr:colOff>
      <xdr:row>518</xdr:row>
      <xdr:rowOff>95250</xdr:rowOff>
    </xdr:from>
    <xdr:to>
      <xdr:col>10</xdr:col>
      <xdr:colOff>112395</xdr:colOff>
      <xdr:row>531</xdr:row>
      <xdr:rowOff>133350</xdr:rowOff>
    </xdr:to>
    <xdr:pic>
      <xdr:nvPicPr>
        <xdr:cNvPr id="59" name="Imagen 58">
          <a:extLst>
            <a:ext uri="{FF2B5EF4-FFF2-40B4-BE49-F238E27FC236}">
              <a16:creationId xmlns:a16="http://schemas.microsoft.com/office/drawing/2014/main" id="{88A788D8-9E2E-46CD-91A6-CB7D30820D12}"/>
            </a:ext>
          </a:extLst>
        </xdr:cNvPr>
        <xdr:cNvPicPr>
          <a:picLocks noChangeAspect="1"/>
        </xdr:cNvPicPr>
      </xdr:nvPicPr>
      <xdr:blipFill>
        <a:blip xmlns:r="http://schemas.openxmlformats.org/officeDocument/2006/relationships" r:embed="rId54"/>
        <a:stretch>
          <a:fillRect/>
        </a:stretch>
      </xdr:blipFill>
      <xdr:spPr>
        <a:xfrm>
          <a:off x="4973955" y="61977270"/>
          <a:ext cx="3489960" cy="2415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716616</xdr:colOff>
      <xdr:row>0</xdr:row>
      <xdr:rowOff>128818</xdr:rowOff>
    </xdr:from>
    <xdr:ext cx="843803" cy="299808"/>
    <xdr:pic>
      <xdr:nvPicPr>
        <xdr:cNvPr id="2" name="2 Imagen">
          <a:extLst>
            <a:ext uri="{FF2B5EF4-FFF2-40B4-BE49-F238E27FC236}">
              <a16:creationId xmlns:a16="http://schemas.microsoft.com/office/drawing/2014/main" id="{D19D347A-19D6-456F-8B7B-B385823D07C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84956" y="12881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4E5A88B0-C82A-4E9E-952D-7FE04FC240C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2</xdr:col>
      <xdr:colOff>478101</xdr:colOff>
      <xdr:row>5</xdr:row>
      <xdr:rowOff>41275</xdr:rowOff>
    </xdr:from>
    <xdr:to>
      <xdr:col>5</xdr:col>
      <xdr:colOff>578113</xdr:colOff>
      <xdr:row>18</xdr:row>
      <xdr:rowOff>152400</xdr:rowOff>
    </xdr:to>
    <xdr:pic>
      <xdr:nvPicPr>
        <xdr:cNvPr id="4" name="Imagen 3">
          <a:extLst>
            <a:ext uri="{FF2B5EF4-FFF2-40B4-BE49-F238E27FC236}">
              <a16:creationId xmlns:a16="http://schemas.microsoft.com/office/drawing/2014/main" id="{3742C256-8CDC-478E-BE64-B1232436B85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49601" y="1207135"/>
          <a:ext cx="2005012" cy="2503805"/>
        </a:xfrm>
        <a:prstGeom prst="rect">
          <a:avLst/>
        </a:prstGeom>
      </xdr:spPr>
    </xdr:pic>
    <xdr:clientData/>
  </xdr:twoCellAnchor>
  <xdr:twoCellAnchor editAs="oneCell">
    <xdr:from>
      <xdr:col>7</xdr:col>
      <xdr:colOff>38099</xdr:colOff>
      <xdr:row>5</xdr:row>
      <xdr:rowOff>49056</xdr:rowOff>
    </xdr:from>
    <xdr:to>
      <xdr:col>11</xdr:col>
      <xdr:colOff>525142</xdr:colOff>
      <xdr:row>18</xdr:row>
      <xdr:rowOff>142874</xdr:rowOff>
    </xdr:to>
    <xdr:pic>
      <xdr:nvPicPr>
        <xdr:cNvPr id="5" name="Imagen 4">
          <a:extLst>
            <a:ext uri="{FF2B5EF4-FFF2-40B4-BE49-F238E27FC236}">
              <a16:creationId xmlns:a16="http://schemas.microsoft.com/office/drawing/2014/main" id="{3D92A7F0-121B-412A-93A2-1AA97984957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916679" y="1214916"/>
          <a:ext cx="3527423" cy="2486498"/>
        </a:xfrm>
        <a:prstGeom prst="rect">
          <a:avLst/>
        </a:prstGeom>
      </xdr:spPr>
    </xdr:pic>
    <xdr:clientData/>
  </xdr:twoCellAnchor>
  <xdr:twoCellAnchor editAs="oneCell">
    <xdr:from>
      <xdr:col>1</xdr:col>
      <xdr:colOff>57150</xdr:colOff>
      <xdr:row>21</xdr:row>
      <xdr:rowOff>40481</xdr:rowOff>
    </xdr:from>
    <xdr:to>
      <xdr:col>6</xdr:col>
      <xdr:colOff>495300</xdr:colOff>
      <xdr:row>34</xdr:row>
      <xdr:rowOff>128709</xdr:rowOff>
    </xdr:to>
    <xdr:pic>
      <xdr:nvPicPr>
        <xdr:cNvPr id="6" name="Imagen 5">
          <a:extLst>
            <a:ext uri="{FF2B5EF4-FFF2-40B4-BE49-F238E27FC236}">
              <a16:creationId xmlns:a16="http://schemas.microsoft.com/office/drawing/2014/main" id="{0DE6BCB3-2398-49FE-9B8D-1F796853AA1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08610" y="4208621"/>
          <a:ext cx="3486150" cy="2480908"/>
        </a:xfrm>
        <a:prstGeom prst="rect">
          <a:avLst/>
        </a:prstGeom>
      </xdr:spPr>
    </xdr:pic>
    <xdr:clientData/>
  </xdr:twoCellAnchor>
  <xdr:twoCellAnchor editAs="oneCell">
    <xdr:from>
      <xdr:col>7</xdr:col>
      <xdr:colOff>77038</xdr:colOff>
      <xdr:row>21</xdr:row>
      <xdr:rowOff>43716</xdr:rowOff>
    </xdr:from>
    <xdr:to>
      <xdr:col>11</xdr:col>
      <xdr:colOff>520398</xdr:colOff>
      <xdr:row>34</xdr:row>
      <xdr:rowOff>104774</xdr:rowOff>
    </xdr:to>
    <xdr:pic>
      <xdr:nvPicPr>
        <xdr:cNvPr id="7" name="Imagen 6">
          <a:extLst>
            <a:ext uri="{FF2B5EF4-FFF2-40B4-BE49-F238E27FC236}">
              <a16:creationId xmlns:a16="http://schemas.microsoft.com/office/drawing/2014/main" id="{6E8B10BF-6651-4C87-96DC-789BECFB0CE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955618" y="4211856"/>
          <a:ext cx="3483740" cy="2453738"/>
        </a:xfrm>
        <a:prstGeom prst="rect">
          <a:avLst/>
        </a:prstGeom>
      </xdr:spPr>
    </xdr:pic>
    <xdr:clientData/>
  </xdr:twoCellAnchor>
  <xdr:twoCellAnchor editAs="oneCell">
    <xdr:from>
      <xdr:col>1</xdr:col>
      <xdr:colOff>38100</xdr:colOff>
      <xdr:row>37</xdr:row>
      <xdr:rowOff>47625</xdr:rowOff>
    </xdr:from>
    <xdr:to>
      <xdr:col>6</xdr:col>
      <xdr:colOff>502074</xdr:colOff>
      <xdr:row>50</xdr:row>
      <xdr:rowOff>143860</xdr:rowOff>
    </xdr:to>
    <xdr:pic>
      <xdr:nvPicPr>
        <xdr:cNvPr id="8" name="Imagen 7">
          <a:extLst>
            <a:ext uri="{FF2B5EF4-FFF2-40B4-BE49-F238E27FC236}">
              <a16:creationId xmlns:a16="http://schemas.microsoft.com/office/drawing/2014/main" id="{ECF00389-7163-47A5-94EA-A8351881D727}"/>
            </a:ext>
          </a:extLst>
        </xdr:cNvPr>
        <xdr:cNvPicPr>
          <a:picLocks noChangeAspect="1"/>
        </xdr:cNvPicPr>
      </xdr:nvPicPr>
      <xdr:blipFill>
        <a:blip xmlns:r="http://schemas.openxmlformats.org/officeDocument/2006/relationships" r:embed="rId7"/>
        <a:stretch>
          <a:fillRect/>
        </a:stretch>
      </xdr:blipFill>
      <xdr:spPr>
        <a:xfrm>
          <a:off x="289560" y="7218045"/>
          <a:ext cx="3511974" cy="2473675"/>
        </a:xfrm>
        <a:prstGeom prst="rect">
          <a:avLst/>
        </a:prstGeom>
      </xdr:spPr>
    </xdr:pic>
    <xdr:clientData/>
  </xdr:twoCellAnchor>
  <xdr:twoCellAnchor editAs="oneCell">
    <xdr:from>
      <xdr:col>7</xdr:col>
      <xdr:colOff>44450</xdr:colOff>
      <xdr:row>37</xdr:row>
      <xdr:rowOff>47625</xdr:rowOff>
    </xdr:from>
    <xdr:to>
      <xdr:col>11</xdr:col>
      <xdr:colOff>536700</xdr:colOff>
      <xdr:row>50</xdr:row>
      <xdr:rowOff>154875</xdr:rowOff>
    </xdr:to>
    <xdr:pic>
      <xdr:nvPicPr>
        <xdr:cNvPr id="9" name="Imagen 8">
          <a:extLst>
            <a:ext uri="{FF2B5EF4-FFF2-40B4-BE49-F238E27FC236}">
              <a16:creationId xmlns:a16="http://schemas.microsoft.com/office/drawing/2014/main" id="{ECAE0D6A-0E39-4312-8E52-EB5A2CDF238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923030" y="7218045"/>
          <a:ext cx="3532630" cy="2484690"/>
        </a:xfrm>
        <a:prstGeom prst="rect">
          <a:avLst/>
        </a:prstGeom>
      </xdr:spPr>
    </xdr:pic>
    <xdr:clientData/>
  </xdr:twoCellAnchor>
  <xdr:twoCellAnchor editAs="oneCell">
    <xdr:from>
      <xdr:col>2</xdr:col>
      <xdr:colOff>457759</xdr:colOff>
      <xdr:row>69</xdr:row>
      <xdr:rowOff>38100</xdr:rowOff>
    </xdr:from>
    <xdr:to>
      <xdr:col>5</xdr:col>
      <xdr:colOff>560770</xdr:colOff>
      <xdr:row>82</xdr:row>
      <xdr:rowOff>157331</xdr:rowOff>
    </xdr:to>
    <xdr:pic>
      <xdr:nvPicPr>
        <xdr:cNvPr id="10" name="Imagen 9">
          <a:extLst>
            <a:ext uri="{FF2B5EF4-FFF2-40B4-BE49-F238E27FC236}">
              <a16:creationId xmlns:a16="http://schemas.microsoft.com/office/drawing/2014/main" id="{5B033865-8198-4D2B-A818-8405C2F6606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rot="5400000">
          <a:off x="784929" y="13350730"/>
          <a:ext cx="2496671" cy="2008011"/>
        </a:xfrm>
        <a:prstGeom prst="rect">
          <a:avLst/>
        </a:prstGeom>
      </xdr:spPr>
    </xdr:pic>
    <xdr:clientData/>
  </xdr:twoCellAnchor>
  <xdr:twoCellAnchor editAs="oneCell">
    <xdr:from>
      <xdr:col>7</xdr:col>
      <xdr:colOff>9525</xdr:colOff>
      <xdr:row>69</xdr:row>
      <xdr:rowOff>21775</xdr:rowOff>
    </xdr:from>
    <xdr:to>
      <xdr:col>11</xdr:col>
      <xdr:colOff>554578</xdr:colOff>
      <xdr:row>82</xdr:row>
      <xdr:rowOff>164005</xdr:rowOff>
    </xdr:to>
    <xdr:pic>
      <xdr:nvPicPr>
        <xdr:cNvPr id="11" name="Imagen 10">
          <a:extLst>
            <a:ext uri="{FF2B5EF4-FFF2-40B4-BE49-F238E27FC236}">
              <a16:creationId xmlns:a16="http://schemas.microsoft.com/office/drawing/2014/main" id="{7087F624-1F9E-496D-8746-B607F68A222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888105" y="13090075"/>
          <a:ext cx="3585433" cy="2519670"/>
        </a:xfrm>
        <a:prstGeom prst="rect">
          <a:avLst/>
        </a:prstGeom>
      </xdr:spPr>
    </xdr:pic>
    <xdr:clientData/>
  </xdr:twoCellAnchor>
  <xdr:twoCellAnchor editAs="oneCell">
    <xdr:from>
      <xdr:col>2</xdr:col>
      <xdr:colOff>447674</xdr:colOff>
      <xdr:row>53</xdr:row>
      <xdr:rowOff>28576</xdr:rowOff>
    </xdr:from>
    <xdr:to>
      <xdr:col>5</xdr:col>
      <xdr:colOff>552449</xdr:colOff>
      <xdr:row>66</xdr:row>
      <xdr:rowOff>156386</xdr:rowOff>
    </xdr:to>
    <xdr:pic>
      <xdr:nvPicPr>
        <xdr:cNvPr id="12" name="Imagen 11">
          <a:extLst>
            <a:ext uri="{FF2B5EF4-FFF2-40B4-BE49-F238E27FC236}">
              <a16:creationId xmlns:a16="http://schemas.microsoft.com/office/drawing/2014/main" id="{15CD4098-358D-4DB3-8248-515E2CD89DAF}"/>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rot="5400000">
          <a:off x="771437" y="10395673"/>
          <a:ext cx="2505250" cy="2009775"/>
        </a:xfrm>
        <a:prstGeom prst="rect">
          <a:avLst/>
        </a:prstGeom>
      </xdr:spPr>
    </xdr:pic>
    <xdr:clientData/>
  </xdr:twoCellAnchor>
  <xdr:twoCellAnchor editAs="oneCell">
    <xdr:from>
      <xdr:col>7</xdr:col>
      <xdr:colOff>0</xdr:colOff>
      <xdr:row>53</xdr:row>
      <xdr:rowOff>0</xdr:rowOff>
    </xdr:from>
    <xdr:to>
      <xdr:col>8</xdr:col>
      <xdr:colOff>1223457</xdr:colOff>
      <xdr:row>65</xdr:row>
      <xdr:rowOff>114000</xdr:rowOff>
    </xdr:to>
    <xdr:pic>
      <xdr:nvPicPr>
        <xdr:cNvPr id="13" name="Imagen 12">
          <a:extLst>
            <a:ext uri="{FF2B5EF4-FFF2-40B4-BE49-F238E27FC236}">
              <a16:creationId xmlns:a16="http://schemas.microsoft.com/office/drawing/2014/main" id="{EFC9E5E7-BAE6-45DE-82AF-F1F9E6F15712}"/>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rot="5400000">
          <a:off x="3629399" y="10368541"/>
          <a:ext cx="2308560" cy="1810197"/>
        </a:xfrm>
        <a:prstGeom prst="rect">
          <a:avLst/>
        </a:prstGeom>
      </xdr:spPr>
    </xdr:pic>
    <xdr:clientData/>
  </xdr:twoCellAnchor>
  <xdr:twoCellAnchor editAs="oneCell">
    <xdr:from>
      <xdr:col>8</xdr:col>
      <xdr:colOff>1281868</xdr:colOff>
      <xdr:row>54</xdr:row>
      <xdr:rowOff>170323</xdr:rowOff>
    </xdr:from>
    <xdr:to>
      <xdr:col>12</xdr:col>
      <xdr:colOff>6180</xdr:colOff>
      <xdr:row>66</xdr:row>
      <xdr:rowOff>133852</xdr:rowOff>
    </xdr:to>
    <xdr:pic>
      <xdr:nvPicPr>
        <xdr:cNvPr id="14" name="Imagen 13">
          <a:extLst>
            <a:ext uri="{FF2B5EF4-FFF2-40B4-BE49-F238E27FC236}">
              <a16:creationId xmlns:a16="http://schemas.microsoft.com/office/drawing/2014/main" id="{B44ED682-6E9C-4F2C-B8F8-BF2E11749EE5}"/>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rot="5400000">
          <a:off x="5561919" y="10657832"/>
          <a:ext cx="2158089" cy="1787552"/>
        </a:xfrm>
        <a:prstGeom prst="rect">
          <a:avLst/>
        </a:prstGeom>
      </xdr:spPr>
    </xdr:pic>
    <xdr:clientData/>
  </xdr:twoCellAnchor>
  <xdr:twoCellAnchor editAs="oneCell">
    <xdr:from>
      <xdr:col>7</xdr:col>
      <xdr:colOff>38101</xdr:colOff>
      <xdr:row>85</xdr:row>
      <xdr:rowOff>47626</xdr:rowOff>
    </xdr:from>
    <xdr:to>
      <xdr:col>11</xdr:col>
      <xdr:colOff>532597</xdr:colOff>
      <xdr:row>98</xdr:row>
      <xdr:rowOff>85726</xdr:rowOff>
    </xdr:to>
    <xdr:pic>
      <xdr:nvPicPr>
        <xdr:cNvPr id="15" name="Imagen 14">
          <a:extLst>
            <a:ext uri="{FF2B5EF4-FFF2-40B4-BE49-F238E27FC236}">
              <a16:creationId xmlns:a16="http://schemas.microsoft.com/office/drawing/2014/main" id="{6E52C1B1-F6EA-42CE-9893-C10A5CF7D9B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916681" y="16064866"/>
          <a:ext cx="3534876" cy="2415540"/>
        </a:xfrm>
        <a:prstGeom prst="rect">
          <a:avLst/>
        </a:prstGeom>
      </xdr:spPr>
    </xdr:pic>
    <xdr:clientData/>
  </xdr:twoCellAnchor>
  <xdr:twoCellAnchor editAs="oneCell">
    <xdr:from>
      <xdr:col>1</xdr:col>
      <xdr:colOff>38100</xdr:colOff>
      <xdr:row>85</xdr:row>
      <xdr:rowOff>38101</xdr:rowOff>
    </xdr:from>
    <xdr:to>
      <xdr:col>6</xdr:col>
      <xdr:colOff>530779</xdr:colOff>
      <xdr:row>98</xdr:row>
      <xdr:rowOff>152401</xdr:rowOff>
    </xdr:to>
    <xdr:pic>
      <xdr:nvPicPr>
        <xdr:cNvPr id="16" name="Imagen 15">
          <a:extLst>
            <a:ext uri="{FF2B5EF4-FFF2-40B4-BE49-F238E27FC236}">
              <a16:creationId xmlns:a16="http://schemas.microsoft.com/office/drawing/2014/main" id="{A8039633-099B-46E7-86A6-DF82F24770A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89560" y="16055341"/>
          <a:ext cx="3540679" cy="24917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9EED90CA-41A5-4783-8061-020856C28BA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62427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7092B68E-2FF1-4B8A-AF59-639A911B281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xdr:from>
      <xdr:col>2</xdr:col>
      <xdr:colOff>275676</xdr:colOff>
      <xdr:row>5</xdr:row>
      <xdr:rowOff>28744</xdr:rowOff>
    </xdr:from>
    <xdr:to>
      <xdr:col>6</xdr:col>
      <xdr:colOff>1590675</xdr:colOff>
      <xdr:row>18</xdr:row>
      <xdr:rowOff>163226</xdr:rowOff>
    </xdr:to>
    <xdr:grpSp>
      <xdr:nvGrpSpPr>
        <xdr:cNvPr id="4" name="Grupo 3">
          <a:extLst>
            <a:ext uri="{FF2B5EF4-FFF2-40B4-BE49-F238E27FC236}">
              <a16:creationId xmlns:a16="http://schemas.microsoft.com/office/drawing/2014/main" id="{D81D19C3-FBF6-4C79-B3F4-0C3619D7999A}"/>
            </a:ext>
          </a:extLst>
        </xdr:cNvPr>
        <xdr:cNvGrpSpPr/>
      </xdr:nvGrpSpPr>
      <xdr:grpSpPr>
        <a:xfrm>
          <a:off x="833569" y="1471101"/>
          <a:ext cx="3954785" cy="2610982"/>
          <a:chOff x="837651" y="1467019"/>
          <a:chExt cx="3953424" cy="2610982"/>
        </a:xfrm>
      </xdr:grpSpPr>
      <xdr:pic>
        <xdr:nvPicPr>
          <xdr:cNvPr id="5" name="Imagen 4">
            <a:extLst>
              <a:ext uri="{FF2B5EF4-FFF2-40B4-BE49-F238E27FC236}">
                <a16:creationId xmlns:a16="http://schemas.microsoft.com/office/drawing/2014/main" id="{BDBA68B8-2418-4899-B521-BD8356E620F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b="9545"/>
          <a:stretch/>
        </xdr:blipFill>
        <xdr:spPr>
          <a:xfrm>
            <a:off x="837651" y="1467019"/>
            <a:ext cx="3848649" cy="2610982"/>
          </a:xfrm>
          <a:prstGeom prst="rect">
            <a:avLst/>
          </a:prstGeom>
        </xdr:spPr>
      </xdr:pic>
      <xdr:sp macro="" textlink="">
        <xdr:nvSpPr>
          <xdr:cNvPr id="6" name="CuadroTexto 5">
            <a:extLst>
              <a:ext uri="{FF2B5EF4-FFF2-40B4-BE49-F238E27FC236}">
                <a16:creationId xmlns:a16="http://schemas.microsoft.com/office/drawing/2014/main" id="{D9D1FDAE-D381-4702-809C-A867088D299D}"/>
              </a:ext>
            </a:extLst>
          </xdr:cNvPr>
          <xdr:cNvSpPr txBox="1"/>
        </xdr:nvSpPr>
        <xdr:spPr>
          <a:xfrm>
            <a:off x="3381375" y="3829050"/>
            <a:ext cx="14097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28 de enero de 2021</a:t>
            </a:r>
          </a:p>
        </xdr:txBody>
      </xdr:sp>
    </xdr:grpSp>
    <xdr:clientData/>
  </xdr:twoCellAnchor>
  <xdr:twoCellAnchor>
    <xdr:from>
      <xdr:col>7</xdr:col>
      <xdr:colOff>122121</xdr:colOff>
      <xdr:row>5</xdr:row>
      <xdr:rowOff>95250</xdr:rowOff>
    </xdr:from>
    <xdr:to>
      <xdr:col>9</xdr:col>
      <xdr:colOff>599250</xdr:colOff>
      <xdr:row>18</xdr:row>
      <xdr:rowOff>155855</xdr:rowOff>
    </xdr:to>
    <xdr:grpSp>
      <xdr:nvGrpSpPr>
        <xdr:cNvPr id="7" name="Grupo 6">
          <a:extLst>
            <a:ext uri="{FF2B5EF4-FFF2-40B4-BE49-F238E27FC236}">
              <a16:creationId xmlns:a16="http://schemas.microsoft.com/office/drawing/2014/main" id="{4AE1095F-1F04-4A8B-85E6-E2F4AD7639B8}"/>
            </a:ext>
          </a:extLst>
        </xdr:cNvPr>
        <xdr:cNvGrpSpPr/>
      </xdr:nvGrpSpPr>
      <xdr:grpSpPr>
        <a:xfrm>
          <a:off x="5252014" y="1537607"/>
          <a:ext cx="2545415" cy="2537105"/>
          <a:chOff x="5141796" y="1562100"/>
          <a:chExt cx="2544054" cy="2508530"/>
        </a:xfrm>
      </xdr:grpSpPr>
      <xdr:pic>
        <xdr:nvPicPr>
          <xdr:cNvPr id="8" name="Imagen 7">
            <a:extLst>
              <a:ext uri="{FF2B5EF4-FFF2-40B4-BE49-F238E27FC236}">
                <a16:creationId xmlns:a16="http://schemas.microsoft.com/office/drawing/2014/main" id="{A68BB626-2EAF-4112-88FE-EF71A828C94B}"/>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051"/>
          <a:stretch/>
        </xdr:blipFill>
        <xdr:spPr>
          <a:xfrm>
            <a:off x="5141796" y="1562100"/>
            <a:ext cx="2465154" cy="2448608"/>
          </a:xfrm>
          <a:prstGeom prst="rect">
            <a:avLst/>
          </a:prstGeom>
        </xdr:spPr>
      </xdr:pic>
      <xdr:pic>
        <xdr:nvPicPr>
          <xdr:cNvPr id="9" name="Imagen 8">
            <a:extLst>
              <a:ext uri="{FF2B5EF4-FFF2-40B4-BE49-F238E27FC236}">
                <a16:creationId xmlns:a16="http://schemas.microsoft.com/office/drawing/2014/main" id="{0AB98AB6-64D1-4CD4-B187-84E70A12F9F0}"/>
              </a:ext>
            </a:extLst>
          </xdr:cNvPr>
          <xdr:cNvPicPr>
            <a:picLocks noChangeAspect="1"/>
          </xdr:cNvPicPr>
        </xdr:nvPicPr>
        <xdr:blipFill>
          <a:blip xmlns:r="http://schemas.openxmlformats.org/officeDocument/2006/relationships" r:embed="rId5"/>
          <a:stretch>
            <a:fillRect/>
          </a:stretch>
        </xdr:blipFill>
        <xdr:spPr>
          <a:xfrm>
            <a:off x="6332421" y="3771900"/>
            <a:ext cx="1353429" cy="298730"/>
          </a:xfrm>
          <a:prstGeom prst="rect">
            <a:avLst/>
          </a:prstGeom>
        </xdr:spPr>
      </xdr:pic>
    </xdr:grpSp>
    <xdr:clientData/>
  </xdr:twoCellAnchor>
  <xdr:twoCellAnchor>
    <xdr:from>
      <xdr:col>9</xdr:col>
      <xdr:colOff>590550</xdr:colOff>
      <xdr:row>5</xdr:row>
      <xdr:rowOff>104775</xdr:rowOff>
    </xdr:from>
    <xdr:to>
      <xdr:col>11</xdr:col>
      <xdr:colOff>1334379</xdr:colOff>
      <xdr:row>19</xdr:row>
      <xdr:rowOff>1550</xdr:rowOff>
    </xdr:to>
    <xdr:grpSp>
      <xdr:nvGrpSpPr>
        <xdr:cNvPr id="10" name="Grupo 9">
          <a:extLst>
            <a:ext uri="{FF2B5EF4-FFF2-40B4-BE49-F238E27FC236}">
              <a16:creationId xmlns:a16="http://schemas.microsoft.com/office/drawing/2014/main" id="{D98B74C8-A56F-44A0-B5C0-D9C995E36E1D}"/>
            </a:ext>
          </a:extLst>
        </xdr:cNvPr>
        <xdr:cNvGrpSpPr/>
      </xdr:nvGrpSpPr>
      <xdr:grpSpPr>
        <a:xfrm>
          <a:off x="7788729" y="1547132"/>
          <a:ext cx="2512757" cy="2563775"/>
          <a:chOff x="7677150" y="1543050"/>
          <a:chExt cx="2505954" cy="2556155"/>
        </a:xfrm>
      </xdr:grpSpPr>
      <xdr:pic>
        <xdr:nvPicPr>
          <xdr:cNvPr id="11" name="Imagen 10">
            <a:extLst>
              <a:ext uri="{FF2B5EF4-FFF2-40B4-BE49-F238E27FC236}">
                <a16:creationId xmlns:a16="http://schemas.microsoft.com/office/drawing/2014/main" id="{C2875118-CAFA-4DF4-A83D-19AF7DEAF92C}"/>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a:ext>
            </a:extLst>
          </a:blip>
          <a:srcRect l="21591" t="33360" r="36817" b="18007"/>
          <a:stretch/>
        </xdr:blipFill>
        <xdr:spPr>
          <a:xfrm>
            <a:off x="7677150" y="1543050"/>
            <a:ext cx="2428876" cy="2476500"/>
          </a:xfrm>
          <a:prstGeom prst="rect">
            <a:avLst/>
          </a:prstGeom>
        </xdr:spPr>
      </xdr:pic>
      <xdr:pic>
        <xdr:nvPicPr>
          <xdr:cNvPr id="12" name="Imagen 11">
            <a:extLst>
              <a:ext uri="{FF2B5EF4-FFF2-40B4-BE49-F238E27FC236}">
                <a16:creationId xmlns:a16="http://schemas.microsoft.com/office/drawing/2014/main" id="{F5D49E6B-A732-46E4-A753-E508449873E6}"/>
              </a:ext>
            </a:extLst>
          </xdr:cNvPr>
          <xdr:cNvPicPr>
            <a:picLocks noChangeAspect="1"/>
          </xdr:cNvPicPr>
        </xdr:nvPicPr>
        <xdr:blipFill>
          <a:blip xmlns:r="http://schemas.openxmlformats.org/officeDocument/2006/relationships" r:embed="rId5"/>
          <a:stretch>
            <a:fillRect/>
          </a:stretch>
        </xdr:blipFill>
        <xdr:spPr>
          <a:xfrm>
            <a:off x="8829675" y="3800475"/>
            <a:ext cx="1353429" cy="298730"/>
          </a:xfrm>
          <a:prstGeom prst="rect">
            <a:avLst/>
          </a:prstGeom>
        </xdr:spPr>
      </xdr:pic>
    </xdr:grpSp>
    <xdr:clientData/>
  </xdr:twoCellAnchor>
  <xdr:twoCellAnchor>
    <xdr:from>
      <xdr:col>2</xdr:col>
      <xdr:colOff>125798</xdr:colOff>
      <xdr:row>20</xdr:row>
      <xdr:rowOff>95250</xdr:rowOff>
    </xdr:from>
    <xdr:to>
      <xdr:col>6</xdr:col>
      <xdr:colOff>1557936</xdr:colOff>
      <xdr:row>33</xdr:row>
      <xdr:rowOff>95250</xdr:rowOff>
    </xdr:to>
    <xdr:grpSp>
      <xdr:nvGrpSpPr>
        <xdr:cNvPr id="13" name="Grupo 12">
          <a:extLst>
            <a:ext uri="{FF2B5EF4-FFF2-40B4-BE49-F238E27FC236}">
              <a16:creationId xmlns:a16="http://schemas.microsoft.com/office/drawing/2014/main" id="{741964B8-D59C-4CB0-9BA7-E28D2EA8B3CB}"/>
            </a:ext>
          </a:extLst>
        </xdr:cNvPr>
        <xdr:cNvGrpSpPr/>
      </xdr:nvGrpSpPr>
      <xdr:grpSpPr>
        <a:xfrm>
          <a:off x="683691" y="5932714"/>
          <a:ext cx="4071924" cy="2476500"/>
          <a:chOff x="687773" y="5086350"/>
          <a:chExt cx="4070563" cy="2476500"/>
        </a:xfrm>
      </xdr:grpSpPr>
      <xdr:pic>
        <xdr:nvPicPr>
          <xdr:cNvPr id="14" name="Imagen 13">
            <a:extLst>
              <a:ext uri="{FF2B5EF4-FFF2-40B4-BE49-F238E27FC236}">
                <a16:creationId xmlns:a16="http://schemas.microsoft.com/office/drawing/2014/main" id="{3016524C-952E-4B75-B8BD-41E5F05D8441}"/>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18881"/>
          <a:stretch/>
        </xdr:blipFill>
        <xdr:spPr>
          <a:xfrm>
            <a:off x="687773" y="5086350"/>
            <a:ext cx="4070563" cy="2476500"/>
          </a:xfrm>
          <a:prstGeom prst="rect">
            <a:avLst/>
          </a:prstGeom>
        </xdr:spPr>
      </xdr:pic>
      <xdr:sp macro="" textlink="">
        <xdr:nvSpPr>
          <xdr:cNvPr id="15" name="CuadroTexto 14">
            <a:extLst>
              <a:ext uri="{FF2B5EF4-FFF2-40B4-BE49-F238E27FC236}">
                <a16:creationId xmlns:a16="http://schemas.microsoft.com/office/drawing/2014/main" id="{1FEF60CC-8CD6-4855-8817-A7F641043584}"/>
              </a:ext>
            </a:extLst>
          </xdr:cNvPr>
          <xdr:cNvSpPr txBox="1"/>
        </xdr:nvSpPr>
        <xdr:spPr>
          <a:xfrm>
            <a:off x="3524250" y="7296151"/>
            <a:ext cx="12096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29 de enero</a:t>
            </a:r>
            <a:r>
              <a:rPr lang="es-CO" sz="1100" baseline="0">
                <a:solidFill>
                  <a:schemeClr val="bg1"/>
                </a:solidFill>
              </a:rPr>
              <a:t> 2021</a:t>
            </a:r>
            <a:endParaRPr lang="es-CO" sz="1100">
              <a:solidFill>
                <a:schemeClr val="bg1"/>
              </a:solidFill>
            </a:endParaRPr>
          </a:p>
        </xdr:txBody>
      </xdr:sp>
    </xdr:grpSp>
    <xdr:clientData/>
  </xdr:twoCellAnchor>
  <xdr:twoCellAnchor>
    <xdr:from>
      <xdr:col>1</xdr:col>
      <xdr:colOff>57151</xdr:colOff>
      <xdr:row>69</xdr:row>
      <xdr:rowOff>178801</xdr:rowOff>
    </xdr:from>
    <xdr:to>
      <xdr:col>5</xdr:col>
      <xdr:colOff>314326</xdr:colOff>
      <xdr:row>77</xdr:row>
      <xdr:rowOff>248931</xdr:rowOff>
    </xdr:to>
    <xdr:grpSp>
      <xdr:nvGrpSpPr>
        <xdr:cNvPr id="16" name="Grupo 15">
          <a:extLst>
            <a:ext uri="{FF2B5EF4-FFF2-40B4-BE49-F238E27FC236}">
              <a16:creationId xmlns:a16="http://schemas.microsoft.com/office/drawing/2014/main" id="{5E323FEF-19C8-4B48-8AB0-09D213B9DB6B}"/>
            </a:ext>
          </a:extLst>
        </xdr:cNvPr>
        <xdr:cNvGrpSpPr/>
      </xdr:nvGrpSpPr>
      <xdr:grpSpPr>
        <a:xfrm>
          <a:off x="302080" y="20575908"/>
          <a:ext cx="2420710" cy="1594130"/>
          <a:chOff x="5181174" y="5665201"/>
          <a:chExt cx="2519655" cy="1594130"/>
        </a:xfrm>
      </xdr:grpSpPr>
      <xdr:pic>
        <xdr:nvPicPr>
          <xdr:cNvPr id="17" name="Imagen 16">
            <a:extLst>
              <a:ext uri="{FF2B5EF4-FFF2-40B4-BE49-F238E27FC236}">
                <a16:creationId xmlns:a16="http://schemas.microsoft.com/office/drawing/2014/main" id="{62339534-9736-442A-9683-42F32DFE694D}"/>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b="19276"/>
          <a:stretch/>
        </xdr:blipFill>
        <xdr:spPr>
          <a:xfrm>
            <a:off x="5181174" y="5665201"/>
            <a:ext cx="2457876" cy="1488075"/>
          </a:xfrm>
          <a:prstGeom prst="rect">
            <a:avLst/>
          </a:prstGeom>
        </xdr:spPr>
      </xdr:pic>
      <xdr:pic>
        <xdr:nvPicPr>
          <xdr:cNvPr id="18" name="Imagen 17">
            <a:extLst>
              <a:ext uri="{FF2B5EF4-FFF2-40B4-BE49-F238E27FC236}">
                <a16:creationId xmlns:a16="http://schemas.microsoft.com/office/drawing/2014/main" id="{D1629856-3861-40BE-A81B-D9A37BF7F4F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524199" y="6960601"/>
            <a:ext cx="1176630" cy="298730"/>
          </a:xfrm>
          <a:prstGeom prst="rect">
            <a:avLst/>
          </a:prstGeom>
        </xdr:spPr>
      </xdr:pic>
    </xdr:grpSp>
    <xdr:clientData/>
  </xdr:twoCellAnchor>
  <xdr:twoCellAnchor>
    <xdr:from>
      <xdr:col>5</xdr:col>
      <xdr:colOff>301267</xdr:colOff>
      <xdr:row>69</xdr:row>
      <xdr:rowOff>171451</xdr:rowOff>
    </xdr:from>
    <xdr:to>
      <xdr:col>7</xdr:col>
      <xdr:colOff>19051</xdr:colOff>
      <xdr:row>77</xdr:row>
      <xdr:rowOff>270157</xdr:rowOff>
    </xdr:to>
    <xdr:grpSp>
      <xdr:nvGrpSpPr>
        <xdr:cNvPr id="19" name="Grupo 18">
          <a:extLst>
            <a:ext uri="{FF2B5EF4-FFF2-40B4-BE49-F238E27FC236}">
              <a16:creationId xmlns:a16="http://schemas.microsoft.com/office/drawing/2014/main" id="{63E5F1FE-422C-4D97-AA2A-1ED533ED19CA}"/>
            </a:ext>
          </a:extLst>
        </xdr:cNvPr>
        <xdr:cNvGrpSpPr/>
      </xdr:nvGrpSpPr>
      <xdr:grpSpPr>
        <a:xfrm>
          <a:off x="2709731" y="20568558"/>
          <a:ext cx="2439213" cy="1622706"/>
          <a:chOff x="7778391" y="5686426"/>
          <a:chExt cx="2443455" cy="1546505"/>
        </a:xfrm>
      </xdr:grpSpPr>
      <xdr:pic>
        <xdr:nvPicPr>
          <xdr:cNvPr id="20" name="Imagen 19">
            <a:extLst>
              <a:ext uri="{FF2B5EF4-FFF2-40B4-BE49-F238E27FC236}">
                <a16:creationId xmlns:a16="http://schemas.microsoft.com/office/drawing/2014/main" id="{83FC78B6-AD2A-4BA5-90E5-8F3B532E15E9}"/>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b="21085"/>
          <a:stretch/>
        </xdr:blipFill>
        <xdr:spPr>
          <a:xfrm>
            <a:off x="7778391" y="5686426"/>
            <a:ext cx="2381800" cy="1457324"/>
          </a:xfrm>
          <a:prstGeom prst="rect">
            <a:avLst/>
          </a:prstGeom>
        </xdr:spPr>
      </xdr:pic>
      <xdr:pic>
        <xdr:nvPicPr>
          <xdr:cNvPr id="21" name="Imagen 20">
            <a:extLst>
              <a:ext uri="{FF2B5EF4-FFF2-40B4-BE49-F238E27FC236}">
                <a16:creationId xmlns:a16="http://schemas.microsoft.com/office/drawing/2014/main" id="{19903F4C-6DEB-406F-8F34-2AA049638595}"/>
              </a:ext>
            </a:extLst>
          </xdr:cNvPr>
          <xdr:cNvPicPr>
            <a:picLocks noChangeAspect="1"/>
          </xdr:cNvPicPr>
        </xdr:nvPicPr>
        <xdr:blipFill>
          <a:blip xmlns:r="http://schemas.openxmlformats.org/officeDocument/2006/relationships" r:embed="rId9"/>
          <a:stretch>
            <a:fillRect/>
          </a:stretch>
        </xdr:blipFill>
        <xdr:spPr>
          <a:xfrm>
            <a:off x="9045216" y="6934201"/>
            <a:ext cx="1176630" cy="298730"/>
          </a:xfrm>
          <a:prstGeom prst="rect">
            <a:avLst/>
          </a:prstGeom>
        </xdr:spPr>
      </xdr:pic>
    </xdr:grpSp>
    <xdr:clientData/>
  </xdr:twoCellAnchor>
  <xdr:twoCellAnchor>
    <xdr:from>
      <xdr:col>2</xdr:col>
      <xdr:colOff>390525</xdr:colOff>
      <xdr:row>36</xdr:row>
      <xdr:rowOff>117425</xdr:rowOff>
    </xdr:from>
    <xdr:to>
      <xdr:col>6</xdr:col>
      <xdr:colOff>1386180</xdr:colOff>
      <xdr:row>49</xdr:row>
      <xdr:rowOff>130405</xdr:rowOff>
    </xdr:to>
    <xdr:grpSp>
      <xdr:nvGrpSpPr>
        <xdr:cNvPr id="22" name="Grupo 21">
          <a:extLst>
            <a:ext uri="{FF2B5EF4-FFF2-40B4-BE49-F238E27FC236}">
              <a16:creationId xmlns:a16="http://schemas.microsoft.com/office/drawing/2014/main" id="{D2C53257-EE86-490A-B8BE-51575F2BD6F5}"/>
            </a:ext>
          </a:extLst>
        </xdr:cNvPr>
        <xdr:cNvGrpSpPr/>
      </xdr:nvGrpSpPr>
      <xdr:grpSpPr>
        <a:xfrm>
          <a:off x="948418" y="10826246"/>
          <a:ext cx="3635441" cy="2489480"/>
          <a:chOff x="952500" y="8804225"/>
          <a:chExt cx="3634080" cy="2489480"/>
        </a:xfrm>
      </xdr:grpSpPr>
      <xdr:pic>
        <xdr:nvPicPr>
          <xdr:cNvPr id="23" name="Imagen 22">
            <a:extLst>
              <a:ext uri="{FF2B5EF4-FFF2-40B4-BE49-F238E27FC236}">
                <a16:creationId xmlns:a16="http://schemas.microsoft.com/office/drawing/2014/main" id="{41C1DC90-63F2-4BB5-B148-9D860215558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b="12994"/>
          <a:stretch/>
        </xdr:blipFill>
        <xdr:spPr>
          <a:xfrm>
            <a:off x="952500" y="8804225"/>
            <a:ext cx="3600450" cy="2436994"/>
          </a:xfrm>
          <a:prstGeom prst="rect">
            <a:avLst/>
          </a:prstGeom>
        </xdr:spPr>
      </xdr:pic>
      <xdr:pic>
        <xdr:nvPicPr>
          <xdr:cNvPr id="24" name="Imagen 23">
            <a:extLst>
              <a:ext uri="{FF2B5EF4-FFF2-40B4-BE49-F238E27FC236}">
                <a16:creationId xmlns:a16="http://schemas.microsoft.com/office/drawing/2014/main" id="{2D2B9A6F-5BD6-42EF-9423-26677BF4E28D}"/>
              </a:ext>
            </a:extLst>
          </xdr:cNvPr>
          <xdr:cNvPicPr>
            <a:picLocks noChangeAspect="1"/>
          </xdr:cNvPicPr>
        </xdr:nvPicPr>
        <xdr:blipFill>
          <a:blip xmlns:r="http://schemas.openxmlformats.org/officeDocument/2006/relationships" r:embed="rId9"/>
          <a:stretch>
            <a:fillRect/>
          </a:stretch>
        </xdr:blipFill>
        <xdr:spPr>
          <a:xfrm>
            <a:off x="3409950" y="10994975"/>
            <a:ext cx="1176630" cy="298730"/>
          </a:xfrm>
          <a:prstGeom prst="rect">
            <a:avLst/>
          </a:prstGeom>
        </xdr:spPr>
      </xdr:pic>
    </xdr:grpSp>
    <xdr:clientData/>
  </xdr:twoCellAnchor>
  <xdr:twoCellAnchor>
    <xdr:from>
      <xdr:col>7</xdr:col>
      <xdr:colOff>147976</xdr:colOff>
      <xdr:row>37</xdr:row>
      <xdr:rowOff>133351</xdr:rowOff>
    </xdr:from>
    <xdr:to>
      <xdr:col>9</xdr:col>
      <xdr:colOff>505456</xdr:colOff>
      <xdr:row>48</xdr:row>
      <xdr:rowOff>98706</xdr:rowOff>
    </xdr:to>
    <xdr:grpSp>
      <xdr:nvGrpSpPr>
        <xdr:cNvPr id="25" name="Grupo 24">
          <a:extLst>
            <a:ext uri="{FF2B5EF4-FFF2-40B4-BE49-F238E27FC236}">
              <a16:creationId xmlns:a16="http://schemas.microsoft.com/office/drawing/2014/main" id="{F713CBA2-2DED-4A8A-A78F-95F7238E7003}"/>
            </a:ext>
          </a:extLst>
        </xdr:cNvPr>
        <xdr:cNvGrpSpPr/>
      </xdr:nvGrpSpPr>
      <xdr:grpSpPr>
        <a:xfrm>
          <a:off x="5277869" y="11032672"/>
          <a:ext cx="2425766" cy="2060855"/>
          <a:chOff x="5167651" y="9010651"/>
          <a:chExt cx="2424405" cy="2060855"/>
        </a:xfrm>
      </xdr:grpSpPr>
      <xdr:pic>
        <xdr:nvPicPr>
          <xdr:cNvPr id="26" name="Imagen 25">
            <a:extLst>
              <a:ext uri="{FF2B5EF4-FFF2-40B4-BE49-F238E27FC236}">
                <a16:creationId xmlns:a16="http://schemas.microsoft.com/office/drawing/2014/main" id="{E30D1196-FF9D-4CC9-AD21-AD4663FBDA63}"/>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b="31582"/>
          <a:stretch/>
        </xdr:blipFill>
        <xdr:spPr>
          <a:xfrm>
            <a:off x="5167651" y="9010651"/>
            <a:ext cx="2376149" cy="1995642"/>
          </a:xfrm>
          <a:prstGeom prst="rect">
            <a:avLst/>
          </a:prstGeom>
        </xdr:spPr>
      </xdr:pic>
      <xdr:pic>
        <xdr:nvPicPr>
          <xdr:cNvPr id="27" name="Imagen 26">
            <a:extLst>
              <a:ext uri="{FF2B5EF4-FFF2-40B4-BE49-F238E27FC236}">
                <a16:creationId xmlns:a16="http://schemas.microsoft.com/office/drawing/2014/main" id="{95C73793-99F8-4C97-8FCA-E02DFA1CE362}"/>
              </a:ext>
            </a:extLst>
          </xdr:cNvPr>
          <xdr:cNvPicPr>
            <a:picLocks noChangeAspect="1"/>
          </xdr:cNvPicPr>
        </xdr:nvPicPr>
        <xdr:blipFill>
          <a:blip xmlns:r="http://schemas.openxmlformats.org/officeDocument/2006/relationships" r:embed="rId9"/>
          <a:stretch>
            <a:fillRect/>
          </a:stretch>
        </xdr:blipFill>
        <xdr:spPr>
          <a:xfrm>
            <a:off x="6415426" y="10772776"/>
            <a:ext cx="1176630" cy="298730"/>
          </a:xfrm>
          <a:prstGeom prst="rect">
            <a:avLst/>
          </a:prstGeom>
        </xdr:spPr>
      </xdr:pic>
    </xdr:grpSp>
    <xdr:clientData/>
  </xdr:twoCellAnchor>
  <xdr:twoCellAnchor>
    <xdr:from>
      <xdr:col>9</xdr:col>
      <xdr:colOff>573324</xdr:colOff>
      <xdr:row>37</xdr:row>
      <xdr:rowOff>133350</xdr:rowOff>
    </xdr:from>
    <xdr:to>
      <xdr:col>11</xdr:col>
      <xdr:colOff>1311804</xdr:colOff>
      <xdr:row>48</xdr:row>
      <xdr:rowOff>127280</xdr:rowOff>
    </xdr:to>
    <xdr:grpSp>
      <xdr:nvGrpSpPr>
        <xdr:cNvPr id="28" name="Grupo 27">
          <a:extLst>
            <a:ext uri="{FF2B5EF4-FFF2-40B4-BE49-F238E27FC236}">
              <a16:creationId xmlns:a16="http://schemas.microsoft.com/office/drawing/2014/main" id="{BA82BF12-483D-4F7C-96D3-26F59FD6E981}"/>
            </a:ext>
          </a:extLst>
        </xdr:cNvPr>
        <xdr:cNvGrpSpPr/>
      </xdr:nvGrpSpPr>
      <xdr:grpSpPr>
        <a:xfrm>
          <a:off x="7771503" y="11032671"/>
          <a:ext cx="2507408" cy="2089430"/>
          <a:chOff x="7659924" y="9010650"/>
          <a:chExt cx="2500605" cy="2089430"/>
        </a:xfrm>
      </xdr:grpSpPr>
      <xdr:pic>
        <xdr:nvPicPr>
          <xdr:cNvPr id="29" name="Imagen 28">
            <a:extLst>
              <a:ext uri="{FF2B5EF4-FFF2-40B4-BE49-F238E27FC236}">
                <a16:creationId xmlns:a16="http://schemas.microsoft.com/office/drawing/2014/main" id="{30401A59-4C61-46BD-B57B-09A88B57A9D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b="18077"/>
          <a:stretch/>
        </xdr:blipFill>
        <xdr:spPr>
          <a:xfrm>
            <a:off x="7659924" y="9010650"/>
            <a:ext cx="2458849" cy="2009775"/>
          </a:xfrm>
          <a:prstGeom prst="rect">
            <a:avLst/>
          </a:prstGeom>
        </xdr:spPr>
      </xdr:pic>
      <xdr:pic>
        <xdr:nvPicPr>
          <xdr:cNvPr id="30" name="Imagen 29">
            <a:extLst>
              <a:ext uri="{FF2B5EF4-FFF2-40B4-BE49-F238E27FC236}">
                <a16:creationId xmlns:a16="http://schemas.microsoft.com/office/drawing/2014/main" id="{4510848A-4935-422A-956C-9F1C7E15BF68}"/>
              </a:ext>
            </a:extLst>
          </xdr:cNvPr>
          <xdr:cNvPicPr>
            <a:picLocks noChangeAspect="1"/>
          </xdr:cNvPicPr>
        </xdr:nvPicPr>
        <xdr:blipFill>
          <a:blip xmlns:r="http://schemas.openxmlformats.org/officeDocument/2006/relationships" r:embed="rId9"/>
          <a:stretch>
            <a:fillRect/>
          </a:stretch>
        </xdr:blipFill>
        <xdr:spPr>
          <a:xfrm>
            <a:off x="8983899" y="10801350"/>
            <a:ext cx="1176630" cy="298730"/>
          </a:xfrm>
          <a:prstGeom prst="rect">
            <a:avLst/>
          </a:prstGeom>
        </xdr:spPr>
      </xdr:pic>
    </xdr:grpSp>
    <xdr:clientData/>
  </xdr:twoCellAnchor>
  <xdr:twoCellAnchor>
    <xdr:from>
      <xdr:col>2</xdr:col>
      <xdr:colOff>19049</xdr:colOff>
      <xdr:row>51</xdr:row>
      <xdr:rowOff>104775</xdr:rowOff>
    </xdr:from>
    <xdr:to>
      <xdr:col>5</xdr:col>
      <xdr:colOff>186029</xdr:colOff>
      <xdr:row>59</xdr:row>
      <xdr:rowOff>41555</xdr:rowOff>
    </xdr:to>
    <xdr:grpSp>
      <xdr:nvGrpSpPr>
        <xdr:cNvPr id="31" name="Grupo 30">
          <a:extLst>
            <a:ext uri="{FF2B5EF4-FFF2-40B4-BE49-F238E27FC236}">
              <a16:creationId xmlns:a16="http://schemas.microsoft.com/office/drawing/2014/main" id="{BD9DC761-07D4-403E-8F3B-20CF6BA1B735}"/>
            </a:ext>
          </a:extLst>
        </xdr:cNvPr>
        <xdr:cNvGrpSpPr/>
      </xdr:nvGrpSpPr>
      <xdr:grpSpPr>
        <a:xfrm>
          <a:off x="576942" y="14569168"/>
          <a:ext cx="2017551" cy="1460780"/>
          <a:chOff x="581024" y="12544425"/>
          <a:chExt cx="2014830" cy="1460780"/>
        </a:xfrm>
      </xdr:grpSpPr>
      <xdr:pic>
        <xdr:nvPicPr>
          <xdr:cNvPr id="32" name="Imagen 31">
            <a:extLst>
              <a:ext uri="{FF2B5EF4-FFF2-40B4-BE49-F238E27FC236}">
                <a16:creationId xmlns:a16="http://schemas.microsoft.com/office/drawing/2014/main" id="{CB2A75FA-956A-42D2-B524-9FDE6FC3999A}"/>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b="9522"/>
          <a:stretch/>
        </xdr:blipFill>
        <xdr:spPr>
          <a:xfrm>
            <a:off x="581024" y="12544425"/>
            <a:ext cx="1971675" cy="1381125"/>
          </a:xfrm>
          <a:prstGeom prst="rect">
            <a:avLst/>
          </a:prstGeom>
        </xdr:spPr>
      </xdr:pic>
      <xdr:pic>
        <xdr:nvPicPr>
          <xdr:cNvPr id="33" name="Imagen 32">
            <a:extLst>
              <a:ext uri="{FF2B5EF4-FFF2-40B4-BE49-F238E27FC236}">
                <a16:creationId xmlns:a16="http://schemas.microsoft.com/office/drawing/2014/main" id="{3B6F9DDE-5B1D-4652-B3F4-F316B5FA0E39}"/>
              </a:ext>
            </a:extLst>
          </xdr:cNvPr>
          <xdr:cNvPicPr>
            <a:picLocks noChangeAspect="1"/>
          </xdr:cNvPicPr>
        </xdr:nvPicPr>
        <xdr:blipFill>
          <a:blip xmlns:r="http://schemas.openxmlformats.org/officeDocument/2006/relationships" r:embed="rId9"/>
          <a:stretch>
            <a:fillRect/>
          </a:stretch>
        </xdr:blipFill>
        <xdr:spPr>
          <a:xfrm>
            <a:off x="1419224" y="13706475"/>
            <a:ext cx="1176630" cy="298730"/>
          </a:xfrm>
          <a:prstGeom prst="rect">
            <a:avLst/>
          </a:prstGeom>
        </xdr:spPr>
      </xdr:pic>
    </xdr:grpSp>
    <xdr:clientData/>
  </xdr:twoCellAnchor>
  <xdr:twoCellAnchor>
    <xdr:from>
      <xdr:col>5</xdr:col>
      <xdr:colOff>323850</xdr:colOff>
      <xdr:row>51</xdr:row>
      <xdr:rowOff>107428</xdr:rowOff>
    </xdr:from>
    <xdr:to>
      <xdr:col>6</xdr:col>
      <xdr:colOff>1690980</xdr:colOff>
      <xdr:row>59</xdr:row>
      <xdr:rowOff>34683</xdr:rowOff>
    </xdr:to>
    <xdr:grpSp>
      <xdr:nvGrpSpPr>
        <xdr:cNvPr id="34" name="Grupo 33">
          <a:extLst>
            <a:ext uri="{FF2B5EF4-FFF2-40B4-BE49-F238E27FC236}">
              <a16:creationId xmlns:a16="http://schemas.microsoft.com/office/drawing/2014/main" id="{FEBC4F95-4458-4726-ACDE-DEB9B04D305F}"/>
            </a:ext>
          </a:extLst>
        </xdr:cNvPr>
        <xdr:cNvGrpSpPr/>
      </xdr:nvGrpSpPr>
      <xdr:grpSpPr>
        <a:xfrm>
          <a:off x="2732314" y="14571821"/>
          <a:ext cx="2156345" cy="1451255"/>
          <a:chOff x="2733675" y="12547078"/>
          <a:chExt cx="2157705" cy="1451255"/>
        </a:xfrm>
      </xdr:grpSpPr>
      <xdr:pic>
        <xdr:nvPicPr>
          <xdr:cNvPr id="35" name="Imagen 34">
            <a:extLst>
              <a:ext uri="{FF2B5EF4-FFF2-40B4-BE49-F238E27FC236}">
                <a16:creationId xmlns:a16="http://schemas.microsoft.com/office/drawing/2014/main" id="{1816854B-B0AF-413A-8A25-6F9BF942F3B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l="37009" b="17839"/>
          <a:stretch/>
        </xdr:blipFill>
        <xdr:spPr>
          <a:xfrm>
            <a:off x="2733675" y="12547078"/>
            <a:ext cx="2095500" cy="1387997"/>
          </a:xfrm>
          <a:prstGeom prst="rect">
            <a:avLst/>
          </a:prstGeom>
        </xdr:spPr>
      </xdr:pic>
      <xdr:pic>
        <xdr:nvPicPr>
          <xdr:cNvPr id="36" name="Imagen 35">
            <a:extLst>
              <a:ext uri="{FF2B5EF4-FFF2-40B4-BE49-F238E27FC236}">
                <a16:creationId xmlns:a16="http://schemas.microsoft.com/office/drawing/2014/main" id="{38DD133B-531B-459A-A7C0-8524ACFD6E16}"/>
              </a:ext>
            </a:extLst>
          </xdr:cNvPr>
          <xdr:cNvPicPr>
            <a:picLocks noChangeAspect="1"/>
          </xdr:cNvPicPr>
        </xdr:nvPicPr>
        <xdr:blipFill>
          <a:blip xmlns:r="http://schemas.openxmlformats.org/officeDocument/2006/relationships" r:embed="rId9"/>
          <a:stretch>
            <a:fillRect/>
          </a:stretch>
        </xdr:blipFill>
        <xdr:spPr>
          <a:xfrm>
            <a:off x="3714750" y="13699603"/>
            <a:ext cx="1176630" cy="298730"/>
          </a:xfrm>
          <a:prstGeom prst="rect">
            <a:avLst/>
          </a:prstGeom>
        </xdr:spPr>
      </xdr:pic>
    </xdr:grpSp>
    <xdr:clientData/>
  </xdr:twoCellAnchor>
  <xdr:twoCellAnchor>
    <xdr:from>
      <xdr:col>3</xdr:col>
      <xdr:colOff>475674</xdr:colOff>
      <xdr:row>59</xdr:row>
      <xdr:rowOff>5063</xdr:rowOff>
    </xdr:from>
    <xdr:to>
      <xdr:col>6</xdr:col>
      <xdr:colOff>724034</xdr:colOff>
      <xdr:row>63</xdr:row>
      <xdr:rowOff>799093</xdr:rowOff>
    </xdr:to>
    <xdr:grpSp>
      <xdr:nvGrpSpPr>
        <xdr:cNvPr id="37" name="Grupo 36">
          <a:extLst>
            <a:ext uri="{FF2B5EF4-FFF2-40B4-BE49-F238E27FC236}">
              <a16:creationId xmlns:a16="http://schemas.microsoft.com/office/drawing/2014/main" id="{EB7508F1-5F4F-48EE-9FE0-5BEFF886C0C7}"/>
            </a:ext>
          </a:extLst>
        </xdr:cNvPr>
        <xdr:cNvGrpSpPr/>
      </xdr:nvGrpSpPr>
      <xdr:grpSpPr>
        <a:xfrm>
          <a:off x="1591460" y="15993456"/>
          <a:ext cx="2330253" cy="1556030"/>
          <a:chOff x="1590099" y="13968713"/>
          <a:chExt cx="2334335" cy="1556030"/>
        </a:xfrm>
      </xdr:grpSpPr>
      <xdr:pic>
        <xdr:nvPicPr>
          <xdr:cNvPr id="38" name="Imagen 37">
            <a:extLst>
              <a:ext uri="{FF2B5EF4-FFF2-40B4-BE49-F238E27FC236}">
                <a16:creationId xmlns:a16="http://schemas.microsoft.com/office/drawing/2014/main" id="{D3DEB467-C9C4-4A87-8705-C625E2C3B9B1}"/>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b="14329"/>
          <a:stretch/>
        </xdr:blipFill>
        <xdr:spPr>
          <a:xfrm>
            <a:off x="1590099" y="13968713"/>
            <a:ext cx="2334335" cy="1499887"/>
          </a:xfrm>
          <a:prstGeom prst="rect">
            <a:avLst/>
          </a:prstGeom>
        </xdr:spPr>
      </xdr:pic>
      <xdr:pic>
        <xdr:nvPicPr>
          <xdr:cNvPr id="39" name="Imagen 38">
            <a:extLst>
              <a:ext uri="{FF2B5EF4-FFF2-40B4-BE49-F238E27FC236}">
                <a16:creationId xmlns:a16="http://schemas.microsoft.com/office/drawing/2014/main" id="{FCF03CB8-175B-4C10-91D5-B6E607B5B5F5}"/>
              </a:ext>
            </a:extLst>
          </xdr:cNvPr>
          <xdr:cNvPicPr>
            <a:picLocks noChangeAspect="1"/>
          </xdr:cNvPicPr>
        </xdr:nvPicPr>
        <xdr:blipFill>
          <a:blip xmlns:r="http://schemas.openxmlformats.org/officeDocument/2006/relationships" r:embed="rId9"/>
          <a:stretch>
            <a:fillRect/>
          </a:stretch>
        </xdr:blipFill>
        <xdr:spPr>
          <a:xfrm>
            <a:off x="2704524" y="15226013"/>
            <a:ext cx="1176630" cy="298730"/>
          </a:xfrm>
          <a:prstGeom prst="rect">
            <a:avLst/>
          </a:prstGeom>
        </xdr:spPr>
      </xdr:pic>
    </xdr:grpSp>
    <xdr:clientData/>
  </xdr:twoCellAnchor>
  <xdr:twoCellAnchor>
    <xdr:from>
      <xdr:col>7</xdr:col>
      <xdr:colOff>84107</xdr:colOff>
      <xdr:row>53</xdr:row>
      <xdr:rowOff>66675</xdr:rowOff>
    </xdr:from>
    <xdr:to>
      <xdr:col>9</xdr:col>
      <xdr:colOff>508262</xdr:colOff>
      <xdr:row>63</xdr:row>
      <xdr:rowOff>470180</xdr:rowOff>
    </xdr:to>
    <xdr:grpSp>
      <xdr:nvGrpSpPr>
        <xdr:cNvPr id="40" name="Grupo 39">
          <a:extLst>
            <a:ext uri="{FF2B5EF4-FFF2-40B4-BE49-F238E27FC236}">
              <a16:creationId xmlns:a16="http://schemas.microsoft.com/office/drawing/2014/main" id="{612154A1-26F9-43CA-909B-A49A776F5834}"/>
            </a:ext>
          </a:extLst>
        </xdr:cNvPr>
        <xdr:cNvGrpSpPr/>
      </xdr:nvGrpSpPr>
      <xdr:grpSpPr>
        <a:xfrm>
          <a:off x="5214000" y="14912068"/>
          <a:ext cx="2492441" cy="2308505"/>
          <a:chOff x="5103782" y="12887325"/>
          <a:chExt cx="2491080" cy="2308505"/>
        </a:xfrm>
      </xdr:grpSpPr>
      <xdr:pic>
        <xdr:nvPicPr>
          <xdr:cNvPr id="41" name="Imagen 40">
            <a:extLst>
              <a:ext uri="{FF2B5EF4-FFF2-40B4-BE49-F238E27FC236}">
                <a16:creationId xmlns:a16="http://schemas.microsoft.com/office/drawing/2014/main" id="{A94AD14B-1CF2-43EC-AC89-B90042D63C51}"/>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2388"/>
          <a:stretch/>
        </xdr:blipFill>
        <xdr:spPr>
          <a:xfrm>
            <a:off x="5103782" y="12887325"/>
            <a:ext cx="2445615" cy="2228850"/>
          </a:xfrm>
          <a:prstGeom prst="rect">
            <a:avLst/>
          </a:prstGeom>
        </xdr:spPr>
      </xdr:pic>
      <xdr:pic>
        <xdr:nvPicPr>
          <xdr:cNvPr id="42" name="Imagen 41">
            <a:extLst>
              <a:ext uri="{FF2B5EF4-FFF2-40B4-BE49-F238E27FC236}">
                <a16:creationId xmlns:a16="http://schemas.microsoft.com/office/drawing/2014/main" id="{7E1FEBFF-CE6A-4D34-B211-B891F6898AA3}"/>
              </a:ext>
            </a:extLst>
          </xdr:cNvPr>
          <xdr:cNvPicPr>
            <a:picLocks noChangeAspect="1"/>
          </xdr:cNvPicPr>
        </xdr:nvPicPr>
        <xdr:blipFill>
          <a:blip xmlns:r="http://schemas.openxmlformats.org/officeDocument/2006/relationships" r:embed="rId9"/>
          <a:stretch>
            <a:fillRect/>
          </a:stretch>
        </xdr:blipFill>
        <xdr:spPr>
          <a:xfrm>
            <a:off x="6418232" y="14897100"/>
            <a:ext cx="1176630" cy="298730"/>
          </a:xfrm>
          <a:prstGeom prst="rect">
            <a:avLst/>
          </a:prstGeom>
        </xdr:spPr>
      </xdr:pic>
    </xdr:grpSp>
    <xdr:clientData/>
  </xdr:twoCellAnchor>
  <xdr:twoCellAnchor>
    <xdr:from>
      <xdr:col>9</xdr:col>
      <xdr:colOff>564608</xdr:colOff>
      <xdr:row>53</xdr:row>
      <xdr:rowOff>85725</xdr:rowOff>
    </xdr:from>
    <xdr:to>
      <xdr:col>11</xdr:col>
      <xdr:colOff>1360238</xdr:colOff>
      <xdr:row>63</xdr:row>
      <xdr:rowOff>508280</xdr:rowOff>
    </xdr:to>
    <xdr:grpSp>
      <xdr:nvGrpSpPr>
        <xdr:cNvPr id="43" name="Grupo 42">
          <a:extLst>
            <a:ext uri="{FF2B5EF4-FFF2-40B4-BE49-F238E27FC236}">
              <a16:creationId xmlns:a16="http://schemas.microsoft.com/office/drawing/2014/main" id="{DA3FA00C-2677-40FB-AB5B-196CDE5A6BEB}"/>
            </a:ext>
          </a:extLst>
        </xdr:cNvPr>
        <xdr:cNvGrpSpPr/>
      </xdr:nvGrpSpPr>
      <xdr:grpSpPr>
        <a:xfrm>
          <a:off x="7762787" y="14931118"/>
          <a:ext cx="2564558" cy="2327555"/>
          <a:chOff x="7670258" y="12868275"/>
          <a:chExt cx="2557755" cy="2327555"/>
        </a:xfrm>
      </xdr:grpSpPr>
      <xdr:pic>
        <xdr:nvPicPr>
          <xdr:cNvPr id="44" name="Imagen 43">
            <a:extLst>
              <a:ext uri="{FF2B5EF4-FFF2-40B4-BE49-F238E27FC236}">
                <a16:creationId xmlns:a16="http://schemas.microsoft.com/office/drawing/2014/main" id="{D0B1B610-4A58-4E51-B3FE-492B4BEA8DEB}"/>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b="13054"/>
          <a:stretch/>
        </xdr:blipFill>
        <xdr:spPr>
          <a:xfrm>
            <a:off x="7670258" y="12868275"/>
            <a:ext cx="2502442" cy="2247900"/>
          </a:xfrm>
          <a:prstGeom prst="rect">
            <a:avLst/>
          </a:prstGeom>
        </xdr:spPr>
      </xdr:pic>
      <xdr:pic>
        <xdr:nvPicPr>
          <xdr:cNvPr id="45" name="Imagen 44">
            <a:extLst>
              <a:ext uri="{FF2B5EF4-FFF2-40B4-BE49-F238E27FC236}">
                <a16:creationId xmlns:a16="http://schemas.microsoft.com/office/drawing/2014/main" id="{BD05EE1D-820E-48FB-8D87-E0CD69320256}"/>
              </a:ext>
            </a:extLst>
          </xdr:cNvPr>
          <xdr:cNvPicPr>
            <a:picLocks noChangeAspect="1"/>
          </xdr:cNvPicPr>
        </xdr:nvPicPr>
        <xdr:blipFill>
          <a:blip xmlns:r="http://schemas.openxmlformats.org/officeDocument/2006/relationships" r:embed="rId9"/>
          <a:stretch>
            <a:fillRect/>
          </a:stretch>
        </xdr:blipFill>
        <xdr:spPr>
          <a:xfrm>
            <a:off x="9051383" y="14897100"/>
            <a:ext cx="1176630" cy="298730"/>
          </a:xfrm>
          <a:prstGeom prst="rect">
            <a:avLst/>
          </a:prstGeom>
        </xdr:spPr>
      </xdr:pic>
    </xdr:grpSp>
    <xdr:clientData/>
  </xdr:twoCellAnchor>
  <xdr:twoCellAnchor>
    <xdr:from>
      <xdr:col>8</xdr:col>
      <xdr:colOff>188699</xdr:colOff>
      <xdr:row>20</xdr:row>
      <xdr:rowOff>86525</xdr:rowOff>
    </xdr:from>
    <xdr:to>
      <xdr:col>11</xdr:col>
      <xdr:colOff>565229</xdr:colOff>
      <xdr:row>33</xdr:row>
      <xdr:rowOff>128080</xdr:rowOff>
    </xdr:to>
    <xdr:grpSp>
      <xdr:nvGrpSpPr>
        <xdr:cNvPr id="46" name="Grupo 45">
          <a:extLst>
            <a:ext uri="{FF2B5EF4-FFF2-40B4-BE49-F238E27FC236}">
              <a16:creationId xmlns:a16="http://schemas.microsoft.com/office/drawing/2014/main" id="{94DC9503-1F33-41FC-8F4D-FA8E75215C53}"/>
            </a:ext>
          </a:extLst>
        </xdr:cNvPr>
        <xdr:cNvGrpSpPr/>
      </xdr:nvGrpSpPr>
      <xdr:grpSpPr>
        <a:xfrm>
          <a:off x="5890092" y="5923989"/>
          <a:ext cx="3642244" cy="2518055"/>
          <a:chOff x="950699" y="16269500"/>
          <a:chExt cx="3634080" cy="2518055"/>
        </a:xfrm>
      </xdr:grpSpPr>
      <xdr:pic>
        <xdr:nvPicPr>
          <xdr:cNvPr id="47" name="Imagen 46">
            <a:extLst>
              <a:ext uri="{FF2B5EF4-FFF2-40B4-BE49-F238E27FC236}">
                <a16:creationId xmlns:a16="http://schemas.microsoft.com/office/drawing/2014/main" id="{EBBF4142-B6D6-4893-81D9-BFEBA1048042}"/>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a:ext>
            </a:extLst>
          </a:blip>
          <a:srcRect b="25194"/>
          <a:stretch/>
        </xdr:blipFill>
        <xdr:spPr>
          <a:xfrm>
            <a:off x="950699" y="16269500"/>
            <a:ext cx="3592726" cy="2458894"/>
          </a:xfrm>
          <a:prstGeom prst="rect">
            <a:avLst/>
          </a:prstGeom>
        </xdr:spPr>
      </xdr:pic>
      <xdr:pic>
        <xdr:nvPicPr>
          <xdr:cNvPr id="48" name="Imagen 47">
            <a:extLst>
              <a:ext uri="{FF2B5EF4-FFF2-40B4-BE49-F238E27FC236}">
                <a16:creationId xmlns:a16="http://schemas.microsoft.com/office/drawing/2014/main" id="{06DC50FF-FE5A-45BC-AAF8-597B9805C79E}"/>
              </a:ext>
            </a:extLst>
          </xdr:cNvPr>
          <xdr:cNvPicPr>
            <a:picLocks noChangeAspect="1"/>
          </xdr:cNvPicPr>
        </xdr:nvPicPr>
        <xdr:blipFill>
          <a:blip xmlns:r="http://schemas.openxmlformats.org/officeDocument/2006/relationships" r:embed="rId9"/>
          <a:stretch>
            <a:fillRect/>
          </a:stretch>
        </xdr:blipFill>
        <xdr:spPr>
          <a:xfrm>
            <a:off x="3408149" y="18488825"/>
            <a:ext cx="1176630" cy="298730"/>
          </a:xfrm>
          <a:prstGeom prst="rect">
            <a:avLst/>
          </a:prstGeom>
        </xdr:spPr>
      </xdr:pic>
    </xdr:grpSp>
    <xdr:clientData/>
  </xdr:twoCellAnchor>
  <xdr:twoCellAnchor>
    <xdr:from>
      <xdr:col>8</xdr:col>
      <xdr:colOff>542925</xdr:colOff>
      <xdr:row>66</xdr:row>
      <xdr:rowOff>39185</xdr:rowOff>
    </xdr:from>
    <xdr:to>
      <xdr:col>11</xdr:col>
      <xdr:colOff>376530</xdr:colOff>
      <xdr:row>77</xdr:row>
      <xdr:rowOff>499840</xdr:rowOff>
    </xdr:to>
    <xdr:grpSp>
      <xdr:nvGrpSpPr>
        <xdr:cNvPr id="49" name="Grupo 48">
          <a:extLst>
            <a:ext uri="{FF2B5EF4-FFF2-40B4-BE49-F238E27FC236}">
              <a16:creationId xmlns:a16="http://schemas.microsoft.com/office/drawing/2014/main" id="{123B4340-EFE6-48CC-B750-710B6C3E49D1}"/>
            </a:ext>
          </a:extLst>
        </xdr:cNvPr>
        <xdr:cNvGrpSpPr/>
      </xdr:nvGrpSpPr>
      <xdr:grpSpPr>
        <a:xfrm>
          <a:off x="6244318" y="19864792"/>
          <a:ext cx="3099319" cy="2556155"/>
          <a:chOff x="6134100" y="16250735"/>
          <a:chExt cx="3091155" cy="2556155"/>
        </a:xfrm>
      </xdr:grpSpPr>
      <xdr:pic>
        <xdr:nvPicPr>
          <xdr:cNvPr id="50" name="Imagen 49">
            <a:extLst>
              <a:ext uri="{FF2B5EF4-FFF2-40B4-BE49-F238E27FC236}">
                <a16:creationId xmlns:a16="http://schemas.microsoft.com/office/drawing/2014/main" id="{E8055484-7797-4E2D-AA01-CDD0B4202D1B}"/>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a:ext>
            </a:extLst>
          </a:blip>
          <a:srcRect b="24434"/>
          <a:stretch/>
        </xdr:blipFill>
        <xdr:spPr>
          <a:xfrm>
            <a:off x="6134100" y="16250735"/>
            <a:ext cx="3019425" cy="2494465"/>
          </a:xfrm>
          <a:prstGeom prst="rect">
            <a:avLst/>
          </a:prstGeom>
        </xdr:spPr>
      </xdr:pic>
      <xdr:pic>
        <xdr:nvPicPr>
          <xdr:cNvPr id="51" name="Imagen 50">
            <a:extLst>
              <a:ext uri="{FF2B5EF4-FFF2-40B4-BE49-F238E27FC236}">
                <a16:creationId xmlns:a16="http://schemas.microsoft.com/office/drawing/2014/main" id="{BC87AC2F-7598-4C28-BA63-A55788C75D5D}"/>
              </a:ext>
            </a:extLst>
          </xdr:cNvPr>
          <xdr:cNvPicPr>
            <a:picLocks noChangeAspect="1"/>
          </xdr:cNvPicPr>
        </xdr:nvPicPr>
        <xdr:blipFill>
          <a:blip xmlns:r="http://schemas.openxmlformats.org/officeDocument/2006/relationships" r:embed="rId9"/>
          <a:stretch>
            <a:fillRect/>
          </a:stretch>
        </xdr:blipFill>
        <xdr:spPr>
          <a:xfrm>
            <a:off x="8048625" y="18508160"/>
            <a:ext cx="1176630" cy="298730"/>
          </a:xfrm>
          <a:prstGeom prst="rect">
            <a:avLst/>
          </a:prstGeom>
        </xdr:spPr>
      </xdr:pic>
    </xdr:grpSp>
    <xdr:clientData/>
  </xdr:twoCellAnchor>
  <xdr:twoCellAnchor>
    <xdr:from>
      <xdr:col>1</xdr:col>
      <xdr:colOff>129690</xdr:colOff>
      <xdr:row>82</xdr:row>
      <xdr:rowOff>67906</xdr:rowOff>
    </xdr:from>
    <xdr:to>
      <xdr:col>5</xdr:col>
      <xdr:colOff>361950</xdr:colOff>
      <xdr:row>92</xdr:row>
      <xdr:rowOff>152400</xdr:rowOff>
    </xdr:to>
    <xdr:grpSp>
      <xdr:nvGrpSpPr>
        <xdr:cNvPr id="52" name="Grupo 51">
          <a:extLst>
            <a:ext uri="{FF2B5EF4-FFF2-40B4-BE49-F238E27FC236}">
              <a16:creationId xmlns:a16="http://schemas.microsoft.com/office/drawing/2014/main" id="{02F5353A-68CC-4F6C-B2A3-1EB18BD011EB}"/>
            </a:ext>
          </a:extLst>
        </xdr:cNvPr>
        <xdr:cNvGrpSpPr/>
      </xdr:nvGrpSpPr>
      <xdr:grpSpPr>
        <a:xfrm>
          <a:off x="374619" y="24057299"/>
          <a:ext cx="2395795" cy="1989494"/>
          <a:chOff x="5111265" y="20575231"/>
          <a:chExt cx="2394435" cy="1684694"/>
        </a:xfrm>
      </xdr:grpSpPr>
      <xdr:pic>
        <xdr:nvPicPr>
          <xdr:cNvPr id="53" name="Imagen 52">
            <a:extLst>
              <a:ext uri="{FF2B5EF4-FFF2-40B4-BE49-F238E27FC236}">
                <a16:creationId xmlns:a16="http://schemas.microsoft.com/office/drawing/2014/main" id="{B0C9719C-5E8E-4F4D-A213-A3E195461D2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5111265" y="20575231"/>
            <a:ext cx="2318235" cy="1684694"/>
          </a:xfrm>
          <a:prstGeom prst="rect">
            <a:avLst/>
          </a:prstGeom>
        </xdr:spPr>
      </xdr:pic>
      <xdr:sp macro="" textlink="">
        <xdr:nvSpPr>
          <xdr:cNvPr id="54" name="CuadroTexto 53">
            <a:extLst>
              <a:ext uri="{FF2B5EF4-FFF2-40B4-BE49-F238E27FC236}">
                <a16:creationId xmlns:a16="http://schemas.microsoft.com/office/drawing/2014/main" id="{3CD9921E-57F2-4FD0-BB76-54E750060D59}"/>
              </a:ext>
            </a:extLst>
          </xdr:cNvPr>
          <xdr:cNvSpPr txBox="1"/>
        </xdr:nvSpPr>
        <xdr:spPr>
          <a:xfrm>
            <a:off x="6048375" y="22031325"/>
            <a:ext cx="1457325"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01 de febrero de 2020</a:t>
            </a:r>
          </a:p>
        </xdr:txBody>
      </xdr:sp>
    </xdr:grpSp>
    <xdr:clientData/>
  </xdr:twoCellAnchor>
  <xdr:twoCellAnchor>
    <xdr:from>
      <xdr:col>5</xdr:col>
      <xdr:colOff>357845</xdr:colOff>
      <xdr:row>82</xdr:row>
      <xdr:rowOff>57150</xdr:rowOff>
    </xdr:from>
    <xdr:to>
      <xdr:col>6</xdr:col>
      <xdr:colOff>1733550</xdr:colOff>
      <xdr:row>93</xdr:row>
      <xdr:rowOff>38100</xdr:rowOff>
    </xdr:to>
    <xdr:grpSp>
      <xdr:nvGrpSpPr>
        <xdr:cNvPr id="55" name="Grupo 54">
          <a:extLst>
            <a:ext uri="{FF2B5EF4-FFF2-40B4-BE49-F238E27FC236}">
              <a16:creationId xmlns:a16="http://schemas.microsoft.com/office/drawing/2014/main" id="{FE8B8E07-55F4-4859-B277-64F60DBDE6F4}"/>
            </a:ext>
          </a:extLst>
        </xdr:cNvPr>
        <xdr:cNvGrpSpPr/>
      </xdr:nvGrpSpPr>
      <xdr:grpSpPr>
        <a:xfrm>
          <a:off x="2766309" y="24046543"/>
          <a:ext cx="2164920" cy="2076450"/>
          <a:chOff x="7558745" y="20564476"/>
          <a:chExt cx="2616452" cy="1765580"/>
        </a:xfrm>
      </xdr:grpSpPr>
      <xdr:pic>
        <xdr:nvPicPr>
          <xdr:cNvPr id="56" name="Imagen 55">
            <a:extLst>
              <a:ext uri="{FF2B5EF4-FFF2-40B4-BE49-F238E27FC236}">
                <a16:creationId xmlns:a16="http://schemas.microsoft.com/office/drawing/2014/main" id="{0323D484-7B90-43A2-AB1D-32182ED2A51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7558745" y="20564476"/>
            <a:ext cx="2594905" cy="1695982"/>
          </a:xfrm>
          <a:prstGeom prst="rect">
            <a:avLst/>
          </a:prstGeom>
        </xdr:spPr>
      </xdr:pic>
      <xdr:pic>
        <xdr:nvPicPr>
          <xdr:cNvPr id="57" name="Imagen 56">
            <a:extLst>
              <a:ext uri="{FF2B5EF4-FFF2-40B4-BE49-F238E27FC236}">
                <a16:creationId xmlns:a16="http://schemas.microsoft.com/office/drawing/2014/main" id="{7972A7D4-D709-48DC-854F-091CE085936E}"/>
              </a:ext>
            </a:extLst>
          </xdr:cNvPr>
          <xdr:cNvPicPr>
            <a:picLocks noChangeAspect="1"/>
          </xdr:cNvPicPr>
        </xdr:nvPicPr>
        <xdr:blipFill>
          <a:blip xmlns:r="http://schemas.openxmlformats.org/officeDocument/2006/relationships" r:embed="rId23"/>
          <a:stretch>
            <a:fillRect/>
          </a:stretch>
        </xdr:blipFill>
        <xdr:spPr>
          <a:xfrm>
            <a:off x="8730320" y="22031326"/>
            <a:ext cx="1444877" cy="298730"/>
          </a:xfrm>
          <a:prstGeom prst="rect">
            <a:avLst/>
          </a:prstGeom>
        </xdr:spPr>
      </xdr:pic>
    </xdr:grpSp>
    <xdr:clientData/>
  </xdr:twoCellAnchor>
  <xdr:twoCellAnchor>
    <xdr:from>
      <xdr:col>7</xdr:col>
      <xdr:colOff>537015</xdr:colOff>
      <xdr:row>80</xdr:row>
      <xdr:rowOff>114301</xdr:rowOff>
    </xdr:from>
    <xdr:to>
      <xdr:col>11</xdr:col>
      <xdr:colOff>943667</xdr:colOff>
      <xdr:row>94</xdr:row>
      <xdr:rowOff>3456</xdr:rowOff>
    </xdr:to>
    <xdr:grpSp>
      <xdr:nvGrpSpPr>
        <xdr:cNvPr id="58" name="Grupo 57">
          <a:extLst>
            <a:ext uri="{FF2B5EF4-FFF2-40B4-BE49-F238E27FC236}">
              <a16:creationId xmlns:a16="http://schemas.microsoft.com/office/drawing/2014/main" id="{DF06F078-7AFF-4B14-96F1-BC9AF3044CE4}"/>
            </a:ext>
          </a:extLst>
        </xdr:cNvPr>
        <xdr:cNvGrpSpPr/>
      </xdr:nvGrpSpPr>
      <xdr:grpSpPr>
        <a:xfrm>
          <a:off x="5666908" y="23722694"/>
          <a:ext cx="4243866" cy="2556155"/>
          <a:chOff x="622740" y="24022051"/>
          <a:chExt cx="4235702" cy="2556155"/>
        </a:xfrm>
      </xdr:grpSpPr>
      <xdr:pic>
        <xdr:nvPicPr>
          <xdr:cNvPr id="59" name="Imagen 58">
            <a:extLst>
              <a:ext uri="{FF2B5EF4-FFF2-40B4-BE49-F238E27FC236}">
                <a16:creationId xmlns:a16="http://schemas.microsoft.com/office/drawing/2014/main" id="{C886BBCF-4696-4D90-92CB-EE0AFDD107CA}"/>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22740" y="24022051"/>
            <a:ext cx="4191424" cy="2481832"/>
          </a:xfrm>
          <a:prstGeom prst="rect">
            <a:avLst/>
          </a:prstGeom>
        </xdr:spPr>
      </xdr:pic>
      <xdr:pic>
        <xdr:nvPicPr>
          <xdr:cNvPr id="60" name="Imagen 59">
            <a:extLst>
              <a:ext uri="{FF2B5EF4-FFF2-40B4-BE49-F238E27FC236}">
                <a16:creationId xmlns:a16="http://schemas.microsoft.com/office/drawing/2014/main" id="{CDBA0E18-F69C-497D-B77C-07139D00F071}"/>
              </a:ext>
            </a:extLst>
          </xdr:cNvPr>
          <xdr:cNvPicPr>
            <a:picLocks noChangeAspect="1"/>
          </xdr:cNvPicPr>
        </xdr:nvPicPr>
        <xdr:blipFill>
          <a:blip xmlns:r="http://schemas.openxmlformats.org/officeDocument/2006/relationships" r:embed="rId23"/>
          <a:stretch>
            <a:fillRect/>
          </a:stretch>
        </xdr:blipFill>
        <xdr:spPr>
          <a:xfrm>
            <a:off x="3413565" y="26279476"/>
            <a:ext cx="1444877" cy="298730"/>
          </a:xfrm>
          <a:prstGeom prst="rect">
            <a:avLst/>
          </a:prstGeom>
        </xdr:spPr>
      </xdr:pic>
    </xdr:grpSp>
    <xdr:clientData/>
  </xdr:twoCellAnchor>
  <xdr:twoCellAnchor>
    <xdr:from>
      <xdr:col>7</xdr:col>
      <xdr:colOff>267915</xdr:colOff>
      <xdr:row>96</xdr:row>
      <xdr:rowOff>9525</xdr:rowOff>
    </xdr:from>
    <xdr:to>
      <xdr:col>11</xdr:col>
      <xdr:colOff>998417</xdr:colOff>
      <xdr:row>108</xdr:row>
      <xdr:rowOff>222530</xdr:rowOff>
    </xdr:to>
    <xdr:grpSp>
      <xdr:nvGrpSpPr>
        <xdr:cNvPr id="61" name="Grupo 60">
          <a:extLst>
            <a:ext uri="{FF2B5EF4-FFF2-40B4-BE49-F238E27FC236}">
              <a16:creationId xmlns:a16="http://schemas.microsoft.com/office/drawing/2014/main" id="{11DE6924-339A-4DB5-8E68-59776655C6C9}"/>
            </a:ext>
          </a:extLst>
        </xdr:cNvPr>
        <xdr:cNvGrpSpPr/>
      </xdr:nvGrpSpPr>
      <xdr:grpSpPr>
        <a:xfrm>
          <a:off x="5397808" y="27632025"/>
          <a:ext cx="4567716" cy="2499005"/>
          <a:chOff x="5516190" y="24022050"/>
          <a:chExt cx="4559552" cy="2499005"/>
        </a:xfrm>
      </xdr:grpSpPr>
      <xdr:pic>
        <xdr:nvPicPr>
          <xdr:cNvPr id="62" name="Imagen 61">
            <a:extLst>
              <a:ext uri="{FF2B5EF4-FFF2-40B4-BE49-F238E27FC236}">
                <a16:creationId xmlns:a16="http://schemas.microsoft.com/office/drawing/2014/main" id="{28C6C3FA-766B-4B65-9D1D-94BD80AD338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5516190" y="24022050"/>
            <a:ext cx="4503424" cy="2431807"/>
          </a:xfrm>
          <a:prstGeom prst="rect">
            <a:avLst/>
          </a:prstGeom>
        </xdr:spPr>
      </xdr:pic>
      <xdr:pic>
        <xdr:nvPicPr>
          <xdr:cNvPr id="63" name="Imagen 62">
            <a:extLst>
              <a:ext uri="{FF2B5EF4-FFF2-40B4-BE49-F238E27FC236}">
                <a16:creationId xmlns:a16="http://schemas.microsoft.com/office/drawing/2014/main" id="{B6383666-6580-498B-9FBC-6A1B0ACBFFA9}"/>
              </a:ext>
            </a:extLst>
          </xdr:cNvPr>
          <xdr:cNvPicPr>
            <a:picLocks noChangeAspect="1"/>
          </xdr:cNvPicPr>
        </xdr:nvPicPr>
        <xdr:blipFill>
          <a:blip xmlns:r="http://schemas.openxmlformats.org/officeDocument/2006/relationships" r:embed="rId23"/>
          <a:stretch>
            <a:fillRect/>
          </a:stretch>
        </xdr:blipFill>
        <xdr:spPr>
          <a:xfrm>
            <a:off x="8630865" y="26222325"/>
            <a:ext cx="1444877" cy="298730"/>
          </a:xfrm>
          <a:prstGeom prst="rect">
            <a:avLst/>
          </a:prstGeom>
        </xdr:spPr>
      </xdr:pic>
    </xdr:grpSp>
    <xdr:clientData/>
  </xdr:twoCellAnchor>
  <xdr:twoCellAnchor>
    <xdr:from>
      <xdr:col>2</xdr:col>
      <xdr:colOff>53640</xdr:colOff>
      <xdr:row>111</xdr:row>
      <xdr:rowOff>123825</xdr:rowOff>
    </xdr:from>
    <xdr:to>
      <xdr:col>6</xdr:col>
      <xdr:colOff>1774742</xdr:colOff>
      <xdr:row>124</xdr:row>
      <xdr:rowOff>161925</xdr:rowOff>
    </xdr:to>
    <xdr:grpSp>
      <xdr:nvGrpSpPr>
        <xdr:cNvPr id="64" name="Grupo 63">
          <a:extLst>
            <a:ext uri="{FF2B5EF4-FFF2-40B4-BE49-F238E27FC236}">
              <a16:creationId xmlns:a16="http://schemas.microsoft.com/office/drawing/2014/main" id="{AF1CD99F-AE13-4DE6-9CCA-D0D55F3062AF}"/>
            </a:ext>
          </a:extLst>
        </xdr:cNvPr>
        <xdr:cNvGrpSpPr/>
      </xdr:nvGrpSpPr>
      <xdr:grpSpPr>
        <a:xfrm>
          <a:off x="611533" y="31243361"/>
          <a:ext cx="4360888" cy="2514600"/>
          <a:chOff x="520365" y="27755850"/>
          <a:chExt cx="4359527" cy="2337080"/>
        </a:xfrm>
      </xdr:grpSpPr>
      <xdr:pic>
        <xdr:nvPicPr>
          <xdr:cNvPr id="65" name="Imagen 64">
            <a:extLst>
              <a:ext uri="{FF2B5EF4-FFF2-40B4-BE49-F238E27FC236}">
                <a16:creationId xmlns:a16="http://schemas.microsoft.com/office/drawing/2014/main" id="{B87906E7-519A-4810-BA0F-107FBFFCF082}"/>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520365" y="27755850"/>
            <a:ext cx="4275664" cy="2284207"/>
          </a:xfrm>
          <a:prstGeom prst="rect">
            <a:avLst/>
          </a:prstGeom>
        </xdr:spPr>
      </xdr:pic>
      <xdr:pic>
        <xdr:nvPicPr>
          <xdr:cNvPr id="66" name="Imagen 65">
            <a:extLst>
              <a:ext uri="{FF2B5EF4-FFF2-40B4-BE49-F238E27FC236}">
                <a16:creationId xmlns:a16="http://schemas.microsoft.com/office/drawing/2014/main" id="{68AA1D7E-C6E5-4329-913D-47A4FA6933A3}"/>
              </a:ext>
            </a:extLst>
          </xdr:cNvPr>
          <xdr:cNvPicPr>
            <a:picLocks noChangeAspect="1"/>
          </xdr:cNvPicPr>
        </xdr:nvPicPr>
        <xdr:blipFill>
          <a:blip xmlns:r="http://schemas.openxmlformats.org/officeDocument/2006/relationships" r:embed="rId23"/>
          <a:stretch>
            <a:fillRect/>
          </a:stretch>
        </xdr:blipFill>
        <xdr:spPr>
          <a:xfrm>
            <a:off x="3435015" y="29794200"/>
            <a:ext cx="1444877" cy="298730"/>
          </a:xfrm>
          <a:prstGeom prst="rect">
            <a:avLst/>
          </a:prstGeom>
        </xdr:spPr>
      </xdr:pic>
    </xdr:grpSp>
    <xdr:clientData/>
  </xdr:twoCellAnchor>
  <xdr:twoCellAnchor>
    <xdr:from>
      <xdr:col>1</xdr:col>
      <xdr:colOff>225426</xdr:colOff>
      <xdr:row>128</xdr:row>
      <xdr:rowOff>47625</xdr:rowOff>
    </xdr:from>
    <xdr:to>
      <xdr:col>6</xdr:col>
      <xdr:colOff>1724025</xdr:colOff>
      <xdr:row>140</xdr:row>
      <xdr:rowOff>98705</xdr:rowOff>
    </xdr:to>
    <xdr:grpSp>
      <xdr:nvGrpSpPr>
        <xdr:cNvPr id="67" name="Grupo 66">
          <a:extLst>
            <a:ext uri="{FF2B5EF4-FFF2-40B4-BE49-F238E27FC236}">
              <a16:creationId xmlns:a16="http://schemas.microsoft.com/office/drawing/2014/main" id="{5116C73A-5179-47F4-9825-E52327A68812}"/>
            </a:ext>
          </a:extLst>
        </xdr:cNvPr>
        <xdr:cNvGrpSpPr/>
      </xdr:nvGrpSpPr>
      <xdr:grpSpPr>
        <a:xfrm>
          <a:off x="470355" y="34990768"/>
          <a:ext cx="4451349" cy="2337080"/>
          <a:chOff x="5559426" y="27803475"/>
          <a:chExt cx="4451349" cy="2337080"/>
        </a:xfrm>
      </xdr:grpSpPr>
      <xdr:pic>
        <xdr:nvPicPr>
          <xdr:cNvPr id="68" name="Imagen 67">
            <a:extLst>
              <a:ext uri="{FF2B5EF4-FFF2-40B4-BE49-F238E27FC236}">
                <a16:creationId xmlns:a16="http://schemas.microsoft.com/office/drawing/2014/main" id="{D4522442-3F7B-4DFD-AF3D-A6C479012D46}"/>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5559426" y="27803475"/>
            <a:ext cx="4451349" cy="2288858"/>
          </a:xfrm>
          <a:prstGeom prst="rect">
            <a:avLst/>
          </a:prstGeom>
        </xdr:spPr>
      </xdr:pic>
      <xdr:pic>
        <xdr:nvPicPr>
          <xdr:cNvPr id="69" name="Imagen 68">
            <a:extLst>
              <a:ext uri="{FF2B5EF4-FFF2-40B4-BE49-F238E27FC236}">
                <a16:creationId xmlns:a16="http://schemas.microsoft.com/office/drawing/2014/main" id="{A4255E5D-1263-4285-9EB8-6DF910229E8C}"/>
              </a:ext>
            </a:extLst>
          </xdr:cNvPr>
          <xdr:cNvPicPr>
            <a:picLocks noChangeAspect="1"/>
          </xdr:cNvPicPr>
        </xdr:nvPicPr>
        <xdr:blipFill>
          <a:blip xmlns:r="http://schemas.openxmlformats.org/officeDocument/2006/relationships" r:embed="rId23"/>
          <a:stretch>
            <a:fillRect/>
          </a:stretch>
        </xdr:blipFill>
        <xdr:spPr>
          <a:xfrm>
            <a:off x="8550276" y="29841825"/>
            <a:ext cx="1444877" cy="298730"/>
          </a:xfrm>
          <a:prstGeom prst="rect">
            <a:avLst/>
          </a:prstGeom>
        </xdr:spPr>
      </xdr:pic>
    </xdr:grpSp>
    <xdr:clientData/>
  </xdr:twoCellAnchor>
  <xdr:twoCellAnchor>
    <xdr:from>
      <xdr:col>7</xdr:col>
      <xdr:colOff>386940</xdr:colOff>
      <xdr:row>111</xdr:row>
      <xdr:rowOff>180975</xdr:rowOff>
    </xdr:from>
    <xdr:to>
      <xdr:col>11</xdr:col>
      <xdr:colOff>888842</xdr:colOff>
      <xdr:row>124</xdr:row>
      <xdr:rowOff>89180</xdr:rowOff>
    </xdr:to>
    <xdr:grpSp>
      <xdr:nvGrpSpPr>
        <xdr:cNvPr id="70" name="Grupo 69">
          <a:extLst>
            <a:ext uri="{FF2B5EF4-FFF2-40B4-BE49-F238E27FC236}">
              <a16:creationId xmlns:a16="http://schemas.microsoft.com/office/drawing/2014/main" id="{B4CC86B3-06EF-4F3C-B061-8BCEBBE20CD1}"/>
            </a:ext>
          </a:extLst>
        </xdr:cNvPr>
        <xdr:cNvGrpSpPr/>
      </xdr:nvGrpSpPr>
      <xdr:grpSpPr>
        <a:xfrm>
          <a:off x="5516833" y="31300511"/>
          <a:ext cx="4339116" cy="2384705"/>
          <a:chOff x="510765" y="31356300"/>
          <a:chExt cx="4330952" cy="2384705"/>
        </a:xfrm>
      </xdr:grpSpPr>
      <xdr:pic>
        <xdr:nvPicPr>
          <xdr:cNvPr id="71" name="Imagen 70">
            <a:extLst>
              <a:ext uri="{FF2B5EF4-FFF2-40B4-BE49-F238E27FC236}">
                <a16:creationId xmlns:a16="http://schemas.microsoft.com/office/drawing/2014/main" id="{52559439-8398-4E49-A98C-C26014D7E7B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510765" y="31356300"/>
            <a:ext cx="4315132" cy="2331758"/>
          </a:xfrm>
          <a:prstGeom prst="rect">
            <a:avLst/>
          </a:prstGeom>
        </xdr:spPr>
      </xdr:pic>
      <xdr:pic>
        <xdr:nvPicPr>
          <xdr:cNvPr id="72" name="Imagen 71">
            <a:extLst>
              <a:ext uri="{FF2B5EF4-FFF2-40B4-BE49-F238E27FC236}">
                <a16:creationId xmlns:a16="http://schemas.microsoft.com/office/drawing/2014/main" id="{9923B3D5-C137-49A9-B288-E7D32950627C}"/>
              </a:ext>
            </a:extLst>
          </xdr:cNvPr>
          <xdr:cNvPicPr>
            <a:picLocks noChangeAspect="1"/>
          </xdr:cNvPicPr>
        </xdr:nvPicPr>
        <xdr:blipFill>
          <a:blip xmlns:r="http://schemas.openxmlformats.org/officeDocument/2006/relationships" r:embed="rId23"/>
          <a:stretch>
            <a:fillRect/>
          </a:stretch>
        </xdr:blipFill>
        <xdr:spPr>
          <a:xfrm>
            <a:off x="3396840" y="33442275"/>
            <a:ext cx="1444877" cy="298730"/>
          </a:xfrm>
          <a:prstGeom prst="rect">
            <a:avLst/>
          </a:prstGeom>
        </xdr:spPr>
      </xdr:pic>
    </xdr:grpSp>
    <xdr:clientData/>
  </xdr:twoCellAnchor>
  <xdr:twoCellAnchor>
    <xdr:from>
      <xdr:col>7</xdr:col>
      <xdr:colOff>276225</xdr:colOff>
      <xdr:row>127</xdr:row>
      <xdr:rowOff>161925</xdr:rowOff>
    </xdr:from>
    <xdr:to>
      <xdr:col>11</xdr:col>
      <xdr:colOff>987677</xdr:colOff>
      <xdr:row>140</xdr:row>
      <xdr:rowOff>98705</xdr:rowOff>
    </xdr:to>
    <xdr:grpSp>
      <xdr:nvGrpSpPr>
        <xdr:cNvPr id="73" name="Grupo 72">
          <a:extLst>
            <a:ext uri="{FF2B5EF4-FFF2-40B4-BE49-F238E27FC236}">
              <a16:creationId xmlns:a16="http://schemas.microsoft.com/office/drawing/2014/main" id="{E7CBC8DC-4C7A-463B-8BA8-EF2B66E3AA5A}"/>
            </a:ext>
          </a:extLst>
        </xdr:cNvPr>
        <xdr:cNvGrpSpPr/>
      </xdr:nvGrpSpPr>
      <xdr:grpSpPr>
        <a:xfrm>
          <a:off x="5406118" y="34914568"/>
          <a:ext cx="4548666" cy="2413280"/>
          <a:chOff x="5524500" y="31327725"/>
          <a:chExt cx="4540502" cy="2413280"/>
        </a:xfrm>
      </xdr:grpSpPr>
      <xdr:pic>
        <xdr:nvPicPr>
          <xdr:cNvPr id="74" name="Imagen 73">
            <a:extLst>
              <a:ext uri="{FF2B5EF4-FFF2-40B4-BE49-F238E27FC236}">
                <a16:creationId xmlns:a16="http://schemas.microsoft.com/office/drawing/2014/main" id="{4ECAABF7-443B-4CEE-820C-71A5554ECDBE}"/>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5524500" y="31327725"/>
            <a:ext cx="4495800" cy="2324557"/>
          </a:xfrm>
          <a:prstGeom prst="rect">
            <a:avLst/>
          </a:prstGeom>
        </xdr:spPr>
      </xdr:pic>
      <xdr:pic>
        <xdr:nvPicPr>
          <xdr:cNvPr id="75" name="Imagen 74">
            <a:extLst>
              <a:ext uri="{FF2B5EF4-FFF2-40B4-BE49-F238E27FC236}">
                <a16:creationId xmlns:a16="http://schemas.microsoft.com/office/drawing/2014/main" id="{B1E0C442-8F26-4520-AD4C-7CCD8E9425CC}"/>
              </a:ext>
            </a:extLst>
          </xdr:cNvPr>
          <xdr:cNvPicPr>
            <a:picLocks noChangeAspect="1"/>
          </xdr:cNvPicPr>
        </xdr:nvPicPr>
        <xdr:blipFill>
          <a:blip xmlns:r="http://schemas.openxmlformats.org/officeDocument/2006/relationships" r:embed="rId23"/>
          <a:stretch>
            <a:fillRect/>
          </a:stretch>
        </xdr:blipFill>
        <xdr:spPr>
          <a:xfrm>
            <a:off x="8620125" y="33442275"/>
            <a:ext cx="1444877" cy="298730"/>
          </a:xfrm>
          <a:prstGeom prst="rect">
            <a:avLst/>
          </a:prstGeom>
        </xdr:spPr>
      </xdr:pic>
    </xdr:grpSp>
    <xdr:clientData/>
  </xdr:twoCellAnchor>
  <xdr:twoCellAnchor editAs="oneCell">
    <xdr:from>
      <xdr:col>3</xdr:col>
      <xdr:colOff>85725</xdr:colOff>
      <xdr:row>95</xdr:row>
      <xdr:rowOff>38099</xdr:rowOff>
    </xdr:from>
    <xdr:to>
      <xdr:col>6</xdr:col>
      <xdr:colOff>1161624</xdr:colOff>
      <xdr:row>108</xdr:row>
      <xdr:rowOff>355354</xdr:rowOff>
    </xdr:to>
    <xdr:pic>
      <xdr:nvPicPr>
        <xdr:cNvPr id="76" name="Imagen 75">
          <a:extLst>
            <a:ext uri="{FF2B5EF4-FFF2-40B4-BE49-F238E27FC236}">
              <a16:creationId xmlns:a16="http://schemas.microsoft.com/office/drawing/2014/main" id="{0C5E1098-DDB6-4135-A7FD-1FF9ECDFF83C}"/>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l="21936" r="23652"/>
        <a:stretch/>
      </xdr:blipFill>
      <xdr:spPr>
        <a:xfrm>
          <a:off x="1228725" y="26799539"/>
          <a:ext cx="3224739" cy="2694695"/>
        </a:xfrm>
        <a:prstGeom prst="rect">
          <a:avLst/>
        </a:prstGeom>
      </xdr:spPr>
    </xdr:pic>
    <xdr:clientData/>
  </xdr:twoCellAnchor>
  <xdr:twoCellAnchor>
    <xdr:from>
      <xdr:col>2</xdr:col>
      <xdr:colOff>440172</xdr:colOff>
      <xdr:row>143</xdr:row>
      <xdr:rowOff>99729</xdr:rowOff>
    </xdr:from>
    <xdr:to>
      <xdr:col>6</xdr:col>
      <xdr:colOff>1132574</xdr:colOff>
      <xdr:row>156</xdr:row>
      <xdr:rowOff>95422</xdr:rowOff>
    </xdr:to>
    <xdr:grpSp>
      <xdr:nvGrpSpPr>
        <xdr:cNvPr id="77" name="Grupo 76">
          <a:extLst>
            <a:ext uri="{FF2B5EF4-FFF2-40B4-BE49-F238E27FC236}">
              <a16:creationId xmlns:a16="http://schemas.microsoft.com/office/drawing/2014/main" id="{429F1518-7AAF-4751-AA1E-C3FF56FB3197}"/>
            </a:ext>
          </a:extLst>
        </xdr:cNvPr>
        <xdr:cNvGrpSpPr/>
      </xdr:nvGrpSpPr>
      <xdr:grpSpPr>
        <a:xfrm>
          <a:off x="998065" y="38594336"/>
          <a:ext cx="3332188" cy="2472193"/>
          <a:chOff x="1002147" y="38580729"/>
          <a:chExt cx="3330827" cy="2472193"/>
        </a:xfrm>
      </xdr:grpSpPr>
      <xdr:pic>
        <xdr:nvPicPr>
          <xdr:cNvPr id="78" name="Imagen 77">
            <a:extLst>
              <a:ext uri="{FF2B5EF4-FFF2-40B4-BE49-F238E27FC236}">
                <a16:creationId xmlns:a16="http://schemas.microsoft.com/office/drawing/2014/main" id="{6E7EF7AE-AC15-4D28-89AD-C4B09253015A}"/>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02147" y="38580729"/>
            <a:ext cx="3296256" cy="2472193"/>
          </a:xfrm>
          <a:prstGeom prst="rect">
            <a:avLst/>
          </a:prstGeom>
        </xdr:spPr>
      </xdr:pic>
      <xdr:pic>
        <xdr:nvPicPr>
          <xdr:cNvPr id="79" name="Imagen 78">
            <a:extLst>
              <a:ext uri="{FF2B5EF4-FFF2-40B4-BE49-F238E27FC236}">
                <a16:creationId xmlns:a16="http://schemas.microsoft.com/office/drawing/2014/main" id="{70C656AB-B125-4664-AD2C-413B5815545D}"/>
              </a:ext>
            </a:extLst>
          </xdr:cNvPr>
          <xdr:cNvPicPr>
            <a:picLocks noChangeAspect="1"/>
          </xdr:cNvPicPr>
        </xdr:nvPicPr>
        <xdr:blipFill>
          <a:blip xmlns:r="http://schemas.openxmlformats.org/officeDocument/2006/relationships" r:embed="rId23"/>
          <a:stretch>
            <a:fillRect/>
          </a:stretch>
        </xdr:blipFill>
        <xdr:spPr>
          <a:xfrm>
            <a:off x="2888097" y="40704804"/>
            <a:ext cx="1444877" cy="298730"/>
          </a:xfrm>
          <a:prstGeom prst="rect">
            <a:avLst/>
          </a:prstGeom>
        </xdr:spPr>
      </xdr:pic>
    </xdr:grpSp>
    <xdr:clientData/>
  </xdr:twoCellAnchor>
  <xdr:twoCellAnchor>
    <xdr:from>
      <xdr:col>8</xdr:col>
      <xdr:colOff>247650</xdr:colOff>
      <xdr:row>143</xdr:row>
      <xdr:rowOff>92604</xdr:rowOff>
    </xdr:from>
    <xdr:to>
      <xdr:col>11</xdr:col>
      <xdr:colOff>730502</xdr:colOff>
      <xdr:row>156</xdr:row>
      <xdr:rowOff>124634</xdr:rowOff>
    </xdr:to>
    <xdr:grpSp>
      <xdr:nvGrpSpPr>
        <xdr:cNvPr id="80" name="Grupo 79">
          <a:extLst>
            <a:ext uri="{FF2B5EF4-FFF2-40B4-BE49-F238E27FC236}">
              <a16:creationId xmlns:a16="http://schemas.microsoft.com/office/drawing/2014/main" id="{6600C7E2-14B8-42DF-84D6-F6EDB22B02FC}"/>
            </a:ext>
          </a:extLst>
        </xdr:cNvPr>
        <xdr:cNvGrpSpPr/>
      </xdr:nvGrpSpPr>
      <xdr:grpSpPr>
        <a:xfrm>
          <a:off x="5949043" y="38587211"/>
          <a:ext cx="3748566" cy="2508530"/>
          <a:chOff x="5838825" y="38573604"/>
          <a:chExt cx="3740402" cy="2508530"/>
        </a:xfrm>
      </xdr:grpSpPr>
      <xdr:pic>
        <xdr:nvPicPr>
          <xdr:cNvPr id="81" name="Imagen 80">
            <a:extLst>
              <a:ext uri="{FF2B5EF4-FFF2-40B4-BE49-F238E27FC236}">
                <a16:creationId xmlns:a16="http://schemas.microsoft.com/office/drawing/2014/main" id="{DD600681-A4AD-448F-A6F8-0C77E7F8AF8D}"/>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5838825" y="38573604"/>
            <a:ext cx="3700728" cy="2472193"/>
          </a:xfrm>
          <a:prstGeom prst="rect">
            <a:avLst/>
          </a:prstGeom>
        </xdr:spPr>
      </xdr:pic>
      <xdr:pic>
        <xdr:nvPicPr>
          <xdr:cNvPr id="82" name="Imagen 81">
            <a:extLst>
              <a:ext uri="{FF2B5EF4-FFF2-40B4-BE49-F238E27FC236}">
                <a16:creationId xmlns:a16="http://schemas.microsoft.com/office/drawing/2014/main" id="{BD3E125A-20F3-49C3-B125-9F6D4DEB355B}"/>
              </a:ext>
            </a:extLst>
          </xdr:cNvPr>
          <xdr:cNvPicPr>
            <a:picLocks noChangeAspect="1"/>
          </xdr:cNvPicPr>
        </xdr:nvPicPr>
        <xdr:blipFill>
          <a:blip xmlns:r="http://schemas.openxmlformats.org/officeDocument/2006/relationships" r:embed="rId23"/>
          <a:stretch>
            <a:fillRect/>
          </a:stretch>
        </xdr:blipFill>
        <xdr:spPr>
          <a:xfrm>
            <a:off x="8134350" y="40783404"/>
            <a:ext cx="1444877" cy="298730"/>
          </a:xfrm>
          <a:prstGeom prst="rect">
            <a:avLst/>
          </a:prstGeom>
        </xdr:spPr>
      </xdr:pic>
    </xdr:grpSp>
    <xdr:clientData/>
  </xdr:twoCellAnchor>
  <xdr:twoCellAnchor>
    <xdr:from>
      <xdr:col>2</xdr:col>
      <xdr:colOff>304800</xdr:colOff>
      <xdr:row>159</xdr:row>
      <xdr:rowOff>85725</xdr:rowOff>
    </xdr:from>
    <xdr:to>
      <xdr:col>6</xdr:col>
      <xdr:colOff>1054352</xdr:colOff>
      <xdr:row>172</xdr:row>
      <xdr:rowOff>794030</xdr:rowOff>
    </xdr:to>
    <xdr:grpSp>
      <xdr:nvGrpSpPr>
        <xdr:cNvPr id="83" name="Grupo 82">
          <a:extLst>
            <a:ext uri="{FF2B5EF4-FFF2-40B4-BE49-F238E27FC236}">
              <a16:creationId xmlns:a16="http://schemas.microsoft.com/office/drawing/2014/main" id="{54D0A977-A57C-4A0D-886F-E338B709F4B6}"/>
            </a:ext>
          </a:extLst>
        </xdr:cNvPr>
        <xdr:cNvGrpSpPr/>
      </xdr:nvGrpSpPr>
      <xdr:grpSpPr>
        <a:xfrm>
          <a:off x="862693" y="42036546"/>
          <a:ext cx="3389338" cy="3184805"/>
          <a:chOff x="866775" y="42024300"/>
          <a:chExt cx="3387977" cy="3184805"/>
        </a:xfrm>
      </xdr:grpSpPr>
      <xdr:pic>
        <xdr:nvPicPr>
          <xdr:cNvPr id="84" name="Imagen 83">
            <a:extLst>
              <a:ext uri="{FF2B5EF4-FFF2-40B4-BE49-F238E27FC236}">
                <a16:creationId xmlns:a16="http://schemas.microsoft.com/office/drawing/2014/main" id="{0A391746-72A1-4917-BC16-EF9CFB695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rot="5400000">
            <a:off x="969992" y="41921083"/>
            <a:ext cx="3127316" cy="3333750"/>
          </a:xfrm>
          <a:prstGeom prst="rect">
            <a:avLst/>
          </a:prstGeom>
        </xdr:spPr>
      </xdr:pic>
      <xdr:pic>
        <xdr:nvPicPr>
          <xdr:cNvPr id="85" name="Imagen 84">
            <a:extLst>
              <a:ext uri="{FF2B5EF4-FFF2-40B4-BE49-F238E27FC236}">
                <a16:creationId xmlns:a16="http://schemas.microsoft.com/office/drawing/2014/main" id="{678EE6DA-4D89-41A4-A414-F27ACEF731EA}"/>
              </a:ext>
            </a:extLst>
          </xdr:cNvPr>
          <xdr:cNvPicPr>
            <a:picLocks noChangeAspect="1"/>
          </xdr:cNvPicPr>
        </xdr:nvPicPr>
        <xdr:blipFill>
          <a:blip xmlns:r="http://schemas.openxmlformats.org/officeDocument/2006/relationships" r:embed="rId23"/>
          <a:stretch>
            <a:fillRect/>
          </a:stretch>
        </xdr:blipFill>
        <xdr:spPr>
          <a:xfrm>
            <a:off x="2809875" y="44910375"/>
            <a:ext cx="1444877" cy="298730"/>
          </a:xfrm>
          <a:prstGeom prst="rect">
            <a:avLst/>
          </a:prstGeom>
        </xdr:spPr>
      </xdr:pic>
    </xdr:grpSp>
    <xdr:clientData/>
  </xdr:twoCellAnchor>
  <xdr:twoCellAnchor>
    <xdr:from>
      <xdr:col>8</xdr:col>
      <xdr:colOff>209553</xdr:colOff>
      <xdr:row>160</xdr:row>
      <xdr:rowOff>9524</xdr:rowOff>
    </xdr:from>
    <xdr:to>
      <xdr:col>11</xdr:col>
      <xdr:colOff>825755</xdr:colOff>
      <xdr:row>172</xdr:row>
      <xdr:rowOff>670204</xdr:rowOff>
    </xdr:to>
    <xdr:grpSp>
      <xdr:nvGrpSpPr>
        <xdr:cNvPr id="86" name="Grupo 85">
          <a:extLst>
            <a:ext uri="{FF2B5EF4-FFF2-40B4-BE49-F238E27FC236}">
              <a16:creationId xmlns:a16="http://schemas.microsoft.com/office/drawing/2014/main" id="{3A47069C-EF6F-4F1E-B3FD-2D2B51A55501}"/>
            </a:ext>
          </a:extLst>
        </xdr:cNvPr>
        <xdr:cNvGrpSpPr/>
      </xdr:nvGrpSpPr>
      <xdr:grpSpPr>
        <a:xfrm>
          <a:off x="5910946" y="42150845"/>
          <a:ext cx="3881916" cy="2946680"/>
          <a:chOff x="5800728" y="42138599"/>
          <a:chExt cx="3873752" cy="2946680"/>
        </a:xfrm>
      </xdr:grpSpPr>
      <xdr:pic>
        <xdr:nvPicPr>
          <xdr:cNvPr id="87" name="Imagen 86">
            <a:extLst>
              <a:ext uri="{FF2B5EF4-FFF2-40B4-BE49-F238E27FC236}">
                <a16:creationId xmlns:a16="http://schemas.microsoft.com/office/drawing/2014/main" id="{42BB8E7B-9538-4263-B91F-53026125C4AB}"/>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l="2127" t="4101" r="2841"/>
          <a:stretch/>
        </xdr:blipFill>
        <xdr:spPr>
          <a:xfrm rot="16200000">
            <a:off x="6296028" y="41643299"/>
            <a:ext cx="2867026" cy="3857626"/>
          </a:xfrm>
          <a:prstGeom prst="rect">
            <a:avLst/>
          </a:prstGeom>
        </xdr:spPr>
      </xdr:pic>
      <xdr:pic>
        <xdr:nvPicPr>
          <xdr:cNvPr id="88" name="Imagen 87">
            <a:extLst>
              <a:ext uri="{FF2B5EF4-FFF2-40B4-BE49-F238E27FC236}">
                <a16:creationId xmlns:a16="http://schemas.microsoft.com/office/drawing/2014/main" id="{7418D574-277E-4402-A8EE-E0CF308C87E6}"/>
              </a:ext>
            </a:extLst>
          </xdr:cNvPr>
          <xdr:cNvPicPr>
            <a:picLocks noChangeAspect="1"/>
          </xdr:cNvPicPr>
        </xdr:nvPicPr>
        <xdr:blipFill>
          <a:blip xmlns:r="http://schemas.openxmlformats.org/officeDocument/2006/relationships" r:embed="rId23"/>
          <a:stretch>
            <a:fillRect/>
          </a:stretch>
        </xdr:blipFill>
        <xdr:spPr>
          <a:xfrm>
            <a:off x="8229603" y="44786549"/>
            <a:ext cx="1444877" cy="298730"/>
          </a:xfrm>
          <a:prstGeom prst="rect">
            <a:avLst/>
          </a:prstGeom>
        </xdr:spPr>
      </xdr:pic>
    </xdr:grpSp>
    <xdr:clientData/>
  </xdr:twoCellAnchor>
  <xdr:twoCellAnchor>
    <xdr:from>
      <xdr:col>2</xdr:col>
      <xdr:colOff>378222</xdr:colOff>
      <xdr:row>175</xdr:row>
      <xdr:rowOff>113979</xdr:rowOff>
    </xdr:from>
    <xdr:to>
      <xdr:col>6</xdr:col>
      <xdr:colOff>1080149</xdr:colOff>
      <xdr:row>188</xdr:row>
      <xdr:rowOff>165059</xdr:rowOff>
    </xdr:to>
    <xdr:grpSp>
      <xdr:nvGrpSpPr>
        <xdr:cNvPr id="89" name="Grupo 88">
          <a:extLst>
            <a:ext uri="{FF2B5EF4-FFF2-40B4-BE49-F238E27FC236}">
              <a16:creationId xmlns:a16="http://schemas.microsoft.com/office/drawing/2014/main" id="{1EA3A032-6B38-44EE-89E3-44D32E5D9762}"/>
            </a:ext>
          </a:extLst>
        </xdr:cNvPr>
        <xdr:cNvGrpSpPr/>
      </xdr:nvGrpSpPr>
      <xdr:grpSpPr>
        <a:xfrm>
          <a:off x="936115" y="46378265"/>
          <a:ext cx="3341713" cy="2527580"/>
          <a:chOff x="940197" y="46357854"/>
          <a:chExt cx="3340352" cy="2527580"/>
        </a:xfrm>
      </xdr:grpSpPr>
      <xdr:pic>
        <xdr:nvPicPr>
          <xdr:cNvPr id="90" name="Imagen 89">
            <a:extLst>
              <a:ext uri="{FF2B5EF4-FFF2-40B4-BE49-F238E27FC236}">
                <a16:creationId xmlns:a16="http://schemas.microsoft.com/office/drawing/2014/main" id="{243E29E4-C550-4865-B7A0-610F55DB527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40197" y="46357854"/>
            <a:ext cx="3296256" cy="2472193"/>
          </a:xfrm>
          <a:prstGeom prst="rect">
            <a:avLst/>
          </a:prstGeom>
        </xdr:spPr>
      </xdr:pic>
      <xdr:pic>
        <xdr:nvPicPr>
          <xdr:cNvPr id="91" name="Imagen 90">
            <a:extLst>
              <a:ext uri="{FF2B5EF4-FFF2-40B4-BE49-F238E27FC236}">
                <a16:creationId xmlns:a16="http://schemas.microsoft.com/office/drawing/2014/main" id="{C1DEE0FF-293F-4A2E-B5DE-D6E0595F7CE4}"/>
              </a:ext>
            </a:extLst>
          </xdr:cNvPr>
          <xdr:cNvPicPr>
            <a:picLocks noChangeAspect="1"/>
          </xdr:cNvPicPr>
        </xdr:nvPicPr>
        <xdr:blipFill>
          <a:blip xmlns:r="http://schemas.openxmlformats.org/officeDocument/2006/relationships" r:embed="rId23"/>
          <a:stretch>
            <a:fillRect/>
          </a:stretch>
        </xdr:blipFill>
        <xdr:spPr>
          <a:xfrm>
            <a:off x="2835672" y="48586704"/>
            <a:ext cx="1444877" cy="298730"/>
          </a:xfrm>
          <a:prstGeom prst="rect">
            <a:avLst/>
          </a:prstGeom>
        </xdr:spPr>
      </xdr:pic>
    </xdr:grpSp>
    <xdr:clientData/>
  </xdr:twoCellAnchor>
  <xdr:twoCellAnchor>
    <xdr:from>
      <xdr:col>8</xdr:col>
      <xdr:colOff>219075</xdr:colOff>
      <xdr:row>175</xdr:row>
      <xdr:rowOff>104529</xdr:rowOff>
    </xdr:from>
    <xdr:to>
      <xdr:col>11</xdr:col>
      <xdr:colOff>838200</xdr:colOff>
      <xdr:row>188</xdr:row>
      <xdr:rowOff>155609</xdr:rowOff>
    </xdr:to>
    <xdr:grpSp>
      <xdr:nvGrpSpPr>
        <xdr:cNvPr id="92" name="Grupo 91">
          <a:extLst>
            <a:ext uri="{FF2B5EF4-FFF2-40B4-BE49-F238E27FC236}">
              <a16:creationId xmlns:a16="http://schemas.microsoft.com/office/drawing/2014/main" id="{9B9BD62D-60CC-43FC-B225-2B9DCBA7C5A2}"/>
            </a:ext>
          </a:extLst>
        </xdr:cNvPr>
        <xdr:cNvGrpSpPr/>
      </xdr:nvGrpSpPr>
      <xdr:grpSpPr>
        <a:xfrm>
          <a:off x="5920468" y="46368815"/>
          <a:ext cx="3884839" cy="2527580"/>
          <a:chOff x="6007572" y="46357929"/>
          <a:chExt cx="3368927" cy="2527580"/>
        </a:xfrm>
      </xdr:grpSpPr>
      <xdr:pic>
        <xdr:nvPicPr>
          <xdr:cNvPr id="93" name="Imagen 92">
            <a:extLst>
              <a:ext uri="{FF2B5EF4-FFF2-40B4-BE49-F238E27FC236}">
                <a16:creationId xmlns:a16="http://schemas.microsoft.com/office/drawing/2014/main" id="{885345EF-C99A-456F-8757-E67C2F128BA6}"/>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6007572" y="46357929"/>
            <a:ext cx="3296256" cy="2472193"/>
          </a:xfrm>
          <a:prstGeom prst="rect">
            <a:avLst/>
          </a:prstGeom>
        </xdr:spPr>
      </xdr:pic>
      <xdr:pic>
        <xdr:nvPicPr>
          <xdr:cNvPr id="94" name="Imagen 93">
            <a:extLst>
              <a:ext uri="{FF2B5EF4-FFF2-40B4-BE49-F238E27FC236}">
                <a16:creationId xmlns:a16="http://schemas.microsoft.com/office/drawing/2014/main" id="{CCC7DFAB-C3D7-4FCD-A24A-CE920322EDE8}"/>
              </a:ext>
            </a:extLst>
          </xdr:cNvPr>
          <xdr:cNvPicPr>
            <a:picLocks noChangeAspect="1"/>
          </xdr:cNvPicPr>
        </xdr:nvPicPr>
        <xdr:blipFill>
          <a:blip xmlns:r="http://schemas.openxmlformats.org/officeDocument/2006/relationships" r:embed="rId23"/>
          <a:stretch>
            <a:fillRect/>
          </a:stretch>
        </xdr:blipFill>
        <xdr:spPr>
          <a:xfrm>
            <a:off x="7931622" y="48586779"/>
            <a:ext cx="1444877" cy="298730"/>
          </a:xfrm>
          <a:prstGeom prst="rect">
            <a:avLst/>
          </a:prstGeom>
        </xdr:spPr>
      </xdr:pic>
    </xdr:grpSp>
    <xdr:clientData/>
  </xdr:twoCellAnchor>
  <xdr:twoCellAnchor>
    <xdr:from>
      <xdr:col>1</xdr:col>
      <xdr:colOff>123826</xdr:colOff>
      <xdr:row>192</xdr:row>
      <xdr:rowOff>123825</xdr:rowOff>
    </xdr:from>
    <xdr:to>
      <xdr:col>5</xdr:col>
      <xdr:colOff>338668</xdr:colOff>
      <xdr:row>203</xdr:row>
      <xdr:rowOff>136805</xdr:rowOff>
    </xdr:to>
    <xdr:grpSp>
      <xdr:nvGrpSpPr>
        <xdr:cNvPr id="95" name="Grupo 94">
          <a:extLst>
            <a:ext uri="{FF2B5EF4-FFF2-40B4-BE49-F238E27FC236}">
              <a16:creationId xmlns:a16="http://schemas.microsoft.com/office/drawing/2014/main" id="{910C015B-A64A-4F2C-8B0C-FFB11C52280F}"/>
            </a:ext>
          </a:extLst>
        </xdr:cNvPr>
        <xdr:cNvGrpSpPr/>
      </xdr:nvGrpSpPr>
      <xdr:grpSpPr>
        <a:xfrm>
          <a:off x="368755" y="50402218"/>
          <a:ext cx="2378377" cy="2108480"/>
          <a:chOff x="371476" y="50377725"/>
          <a:chExt cx="2377017" cy="2108480"/>
        </a:xfrm>
      </xdr:grpSpPr>
      <xdr:pic>
        <xdr:nvPicPr>
          <xdr:cNvPr id="96" name="Imagen 95">
            <a:extLst>
              <a:ext uri="{FF2B5EF4-FFF2-40B4-BE49-F238E27FC236}">
                <a16:creationId xmlns:a16="http://schemas.microsoft.com/office/drawing/2014/main" id="{1C8DCB87-34FB-4ACD-A47F-FF95F49898B4}"/>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371476" y="50377725"/>
            <a:ext cx="2313650" cy="2095456"/>
          </a:xfrm>
          <a:prstGeom prst="rect">
            <a:avLst/>
          </a:prstGeom>
        </xdr:spPr>
      </xdr:pic>
      <xdr:pic>
        <xdr:nvPicPr>
          <xdr:cNvPr id="97" name="Imagen 96">
            <a:extLst>
              <a:ext uri="{FF2B5EF4-FFF2-40B4-BE49-F238E27FC236}">
                <a16:creationId xmlns:a16="http://schemas.microsoft.com/office/drawing/2014/main" id="{07F5FF44-E1D8-446B-A6B6-FE97A07EB1E5}"/>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343025" y="52233682"/>
            <a:ext cx="1405468" cy="252523"/>
          </a:xfrm>
          <a:prstGeom prst="rect">
            <a:avLst/>
          </a:prstGeom>
        </xdr:spPr>
      </xdr:pic>
    </xdr:grpSp>
    <xdr:clientData/>
  </xdr:twoCellAnchor>
  <xdr:twoCellAnchor>
    <xdr:from>
      <xdr:col>5</xdr:col>
      <xdr:colOff>390525</xdr:colOff>
      <xdr:row>192</xdr:row>
      <xdr:rowOff>133351</xdr:rowOff>
    </xdr:from>
    <xdr:to>
      <xdr:col>6</xdr:col>
      <xdr:colOff>1757891</xdr:colOff>
      <xdr:row>203</xdr:row>
      <xdr:rowOff>174906</xdr:rowOff>
    </xdr:to>
    <xdr:grpSp>
      <xdr:nvGrpSpPr>
        <xdr:cNvPr id="98" name="Grupo 97">
          <a:extLst>
            <a:ext uri="{FF2B5EF4-FFF2-40B4-BE49-F238E27FC236}">
              <a16:creationId xmlns:a16="http://schemas.microsoft.com/office/drawing/2014/main" id="{5B439D32-A9F2-4ACD-9879-D75471BF6048}"/>
            </a:ext>
          </a:extLst>
        </xdr:cNvPr>
        <xdr:cNvGrpSpPr/>
      </xdr:nvGrpSpPr>
      <xdr:grpSpPr>
        <a:xfrm>
          <a:off x="2798989" y="50411744"/>
          <a:ext cx="2156581" cy="2137055"/>
          <a:chOff x="2800350" y="50387251"/>
          <a:chExt cx="2157941" cy="2137055"/>
        </a:xfrm>
      </xdr:grpSpPr>
      <xdr:pic>
        <xdr:nvPicPr>
          <xdr:cNvPr id="99" name="Imagen 98">
            <a:extLst>
              <a:ext uri="{FF2B5EF4-FFF2-40B4-BE49-F238E27FC236}">
                <a16:creationId xmlns:a16="http://schemas.microsoft.com/office/drawing/2014/main" id="{CFD8428C-1AF4-4861-ACDC-E7EF4D306FD1}"/>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2800350" y="50387251"/>
            <a:ext cx="2124826" cy="2109780"/>
          </a:xfrm>
          <a:prstGeom prst="rect">
            <a:avLst/>
          </a:prstGeom>
        </xdr:spPr>
      </xdr:pic>
      <xdr:pic>
        <xdr:nvPicPr>
          <xdr:cNvPr id="100" name="Imagen 99">
            <a:extLst>
              <a:ext uri="{FF2B5EF4-FFF2-40B4-BE49-F238E27FC236}">
                <a16:creationId xmlns:a16="http://schemas.microsoft.com/office/drawing/2014/main" id="{A3C23FAA-C8F8-407E-BECE-3B90AFAB2C85}"/>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629024" y="52285474"/>
            <a:ext cx="1329267" cy="238832"/>
          </a:xfrm>
          <a:prstGeom prst="rect">
            <a:avLst/>
          </a:prstGeom>
        </xdr:spPr>
      </xdr:pic>
    </xdr:grpSp>
    <xdr:clientData/>
  </xdr:twoCellAnchor>
  <xdr:twoCellAnchor>
    <xdr:from>
      <xdr:col>8</xdr:col>
      <xdr:colOff>369182</xdr:colOff>
      <xdr:row>191</xdr:row>
      <xdr:rowOff>19049</xdr:rowOff>
    </xdr:from>
    <xdr:to>
      <xdr:col>11</xdr:col>
      <xdr:colOff>707849</xdr:colOff>
      <xdr:row>205</xdr:row>
      <xdr:rowOff>12979</xdr:rowOff>
    </xdr:to>
    <xdr:grpSp>
      <xdr:nvGrpSpPr>
        <xdr:cNvPr id="101" name="Grupo 100">
          <a:extLst>
            <a:ext uri="{FF2B5EF4-FFF2-40B4-BE49-F238E27FC236}">
              <a16:creationId xmlns:a16="http://schemas.microsoft.com/office/drawing/2014/main" id="{F0B5C6E8-47FF-498F-A98C-A61AC6CAB4B6}"/>
            </a:ext>
          </a:extLst>
        </xdr:cNvPr>
        <xdr:cNvGrpSpPr/>
      </xdr:nvGrpSpPr>
      <xdr:grpSpPr>
        <a:xfrm>
          <a:off x="6070575" y="50106942"/>
          <a:ext cx="3604381" cy="2674537"/>
          <a:chOff x="5960357" y="50082449"/>
          <a:chExt cx="3596217" cy="2670455"/>
        </a:xfrm>
      </xdr:grpSpPr>
      <xdr:pic>
        <xdr:nvPicPr>
          <xdr:cNvPr id="102" name="Imagen 101">
            <a:extLst>
              <a:ext uri="{FF2B5EF4-FFF2-40B4-BE49-F238E27FC236}">
                <a16:creationId xmlns:a16="http://schemas.microsoft.com/office/drawing/2014/main" id="{B1EE2B9C-4FB8-455B-AD53-D9317CA7DA02}"/>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5960357" y="50082449"/>
            <a:ext cx="3519237" cy="2609851"/>
          </a:xfrm>
          <a:prstGeom prst="rect">
            <a:avLst/>
          </a:prstGeom>
        </xdr:spPr>
      </xdr:pic>
      <xdr:pic>
        <xdr:nvPicPr>
          <xdr:cNvPr id="103" name="Imagen 102">
            <a:extLst>
              <a:ext uri="{FF2B5EF4-FFF2-40B4-BE49-F238E27FC236}">
                <a16:creationId xmlns:a16="http://schemas.microsoft.com/office/drawing/2014/main" id="{217FE79C-8402-4810-A5B3-4DD634E8F29D}"/>
              </a:ext>
            </a:extLst>
          </xdr:cNvPr>
          <xdr:cNvPicPr>
            <a:picLocks noChangeAspect="1"/>
          </xdr:cNvPicPr>
        </xdr:nvPicPr>
        <xdr:blipFill>
          <a:blip xmlns:r="http://schemas.openxmlformats.org/officeDocument/2006/relationships" r:embed="rId23"/>
          <a:stretch>
            <a:fillRect/>
          </a:stretch>
        </xdr:blipFill>
        <xdr:spPr>
          <a:xfrm>
            <a:off x="7893932" y="52454174"/>
            <a:ext cx="1662642" cy="298730"/>
          </a:xfrm>
          <a:prstGeom prst="rect">
            <a:avLst/>
          </a:prstGeom>
        </xdr:spPr>
      </xdr:pic>
    </xdr:grpSp>
    <xdr:clientData/>
  </xdr:twoCellAnchor>
  <xdr:twoCellAnchor>
    <xdr:from>
      <xdr:col>2</xdr:col>
      <xdr:colOff>494997</xdr:colOff>
      <xdr:row>207</xdr:row>
      <xdr:rowOff>116454</xdr:rowOff>
    </xdr:from>
    <xdr:to>
      <xdr:col>6</xdr:col>
      <xdr:colOff>1233714</xdr:colOff>
      <xdr:row>220</xdr:row>
      <xdr:rowOff>186584</xdr:rowOff>
    </xdr:to>
    <xdr:grpSp>
      <xdr:nvGrpSpPr>
        <xdr:cNvPr id="104" name="Grupo 103">
          <a:extLst>
            <a:ext uri="{FF2B5EF4-FFF2-40B4-BE49-F238E27FC236}">
              <a16:creationId xmlns:a16="http://schemas.microsoft.com/office/drawing/2014/main" id="{FA0A7185-DF10-49C1-AA17-BEFE8623F755}"/>
            </a:ext>
          </a:extLst>
        </xdr:cNvPr>
        <xdr:cNvGrpSpPr/>
      </xdr:nvGrpSpPr>
      <xdr:grpSpPr>
        <a:xfrm>
          <a:off x="1052890" y="53891883"/>
          <a:ext cx="3378503" cy="2546630"/>
          <a:chOff x="1056972" y="53866029"/>
          <a:chExt cx="3377142" cy="2546630"/>
        </a:xfrm>
      </xdr:grpSpPr>
      <xdr:pic>
        <xdr:nvPicPr>
          <xdr:cNvPr id="105" name="Imagen 104">
            <a:extLst>
              <a:ext uri="{FF2B5EF4-FFF2-40B4-BE49-F238E27FC236}">
                <a16:creationId xmlns:a16="http://schemas.microsoft.com/office/drawing/2014/main" id="{7FDF03E2-CC8E-4862-A57A-7BDE6657BDF5}"/>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56972" y="53866029"/>
            <a:ext cx="3296256" cy="2472193"/>
          </a:xfrm>
          <a:prstGeom prst="rect">
            <a:avLst/>
          </a:prstGeom>
        </xdr:spPr>
      </xdr:pic>
      <xdr:pic>
        <xdr:nvPicPr>
          <xdr:cNvPr id="106" name="Imagen 105">
            <a:extLst>
              <a:ext uri="{FF2B5EF4-FFF2-40B4-BE49-F238E27FC236}">
                <a16:creationId xmlns:a16="http://schemas.microsoft.com/office/drawing/2014/main" id="{76FCCEDD-39CF-4B0D-9D77-F80ED73C257E}"/>
              </a:ext>
            </a:extLst>
          </xdr:cNvPr>
          <xdr:cNvPicPr>
            <a:picLocks noChangeAspect="1"/>
          </xdr:cNvPicPr>
        </xdr:nvPicPr>
        <xdr:blipFill>
          <a:blip xmlns:r="http://schemas.openxmlformats.org/officeDocument/2006/relationships" r:embed="rId23"/>
          <a:stretch>
            <a:fillRect/>
          </a:stretch>
        </xdr:blipFill>
        <xdr:spPr>
          <a:xfrm>
            <a:off x="2771472" y="56113929"/>
            <a:ext cx="1662642" cy="298730"/>
          </a:xfrm>
          <a:prstGeom prst="rect">
            <a:avLst/>
          </a:prstGeom>
        </xdr:spPr>
      </xdr:pic>
    </xdr:grpSp>
    <xdr:clientData/>
  </xdr:twoCellAnchor>
  <xdr:twoCellAnchor>
    <xdr:from>
      <xdr:col>1</xdr:col>
      <xdr:colOff>104775</xdr:colOff>
      <xdr:row>224</xdr:row>
      <xdr:rowOff>152401</xdr:rowOff>
    </xdr:from>
    <xdr:to>
      <xdr:col>5</xdr:col>
      <xdr:colOff>333375</xdr:colOff>
      <xdr:row>235</xdr:row>
      <xdr:rowOff>70130</xdr:rowOff>
    </xdr:to>
    <xdr:grpSp>
      <xdr:nvGrpSpPr>
        <xdr:cNvPr id="107" name="Grupo 106">
          <a:extLst>
            <a:ext uri="{FF2B5EF4-FFF2-40B4-BE49-F238E27FC236}">
              <a16:creationId xmlns:a16="http://schemas.microsoft.com/office/drawing/2014/main" id="{0E6E8443-0295-409B-8AB8-D60FE99B62F4}"/>
            </a:ext>
          </a:extLst>
        </xdr:cNvPr>
        <xdr:cNvGrpSpPr/>
      </xdr:nvGrpSpPr>
      <xdr:grpSpPr>
        <a:xfrm>
          <a:off x="349704" y="58486222"/>
          <a:ext cx="2392135" cy="2013229"/>
          <a:chOff x="5114925" y="54025801"/>
          <a:chExt cx="2548467" cy="2013229"/>
        </a:xfrm>
      </xdr:grpSpPr>
      <xdr:pic>
        <xdr:nvPicPr>
          <xdr:cNvPr id="108" name="13 Imagen">
            <a:extLst>
              <a:ext uri="{FF2B5EF4-FFF2-40B4-BE49-F238E27FC236}">
                <a16:creationId xmlns:a16="http://schemas.microsoft.com/office/drawing/2014/main" id="{3E66DE00-86ED-4DD5-9E5E-79438504093C}"/>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t="-1" b="5455"/>
          <a:stretch/>
        </xdr:blipFill>
        <xdr:spPr>
          <a:xfrm>
            <a:off x="5114925" y="54025801"/>
            <a:ext cx="2476500" cy="1981200"/>
          </a:xfrm>
          <a:prstGeom prst="rect">
            <a:avLst/>
          </a:prstGeom>
        </xdr:spPr>
      </xdr:pic>
      <xdr:pic>
        <xdr:nvPicPr>
          <xdr:cNvPr id="109" name="Imagen 108">
            <a:extLst>
              <a:ext uri="{FF2B5EF4-FFF2-40B4-BE49-F238E27FC236}">
                <a16:creationId xmlns:a16="http://schemas.microsoft.com/office/drawing/2014/main" id="{CE96F8DF-AB8F-45CF-9EA1-96F045F853CB}"/>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6212798" y="55778399"/>
            <a:ext cx="1450594" cy="260631"/>
          </a:xfrm>
          <a:prstGeom prst="rect">
            <a:avLst/>
          </a:prstGeom>
        </xdr:spPr>
      </xdr:pic>
    </xdr:grpSp>
    <xdr:clientData/>
  </xdr:twoCellAnchor>
  <xdr:twoCellAnchor>
    <xdr:from>
      <xdr:col>5</xdr:col>
      <xdr:colOff>314325</xdr:colOff>
      <xdr:row>224</xdr:row>
      <xdr:rowOff>152400</xdr:rowOff>
    </xdr:from>
    <xdr:to>
      <xdr:col>6</xdr:col>
      <xdr:colOff>1800226</xdr:colOff>
      <xdr:row>235</xdr:row>
      <xdr:rowOff>127280</xdr:rowOff>
    </xdr:to>
    <xdr:grpSp>
      <xdr:nvGrpSpPr>
        <xdr:cNvPr id="110" name="Grupo 109">
          <a:extLst>
            <a:ext uri="{FF2B5EF4-FFF2-40B4-BE49-F238E27FC236}">
              <a16:creationId xmlns:a16="http://schemas.microsoft.com/office/drawing/2014/main" id="{3D3EC22D-27F0-4921-98B8-B6701DB4C240}"/>
            </a:ext>
          </a:extLst>
        </xdr:cNvPr>
        <xdr:cNvGrpSpPr/>
      </xdr:nvGrpSpPr>
      <xdr:grpSpPr>
        <a:xfrm>
          <a:off x="2722789" y="58486221"/>
          <a:ext cx="2275116" cy="2070380"/>
          <a:chOff x="7769576" y="54025801"/>
          <a:chExt cx="2434167" cy="2022754"/>
        </a:xfrm>
      </xdr:grpSpPr>
      <xdr:pic>
        <xdr:nvPicPr>
          <xdr:cNvPr id="111" name="14 Imagen">
            <a:extLst>
              <a:ext uri="{FF2B5EF4-FFF2-40B4-BE49-F238E27FC236}">
                <a16:creationId xmlns:a16="http://schemas.microsoft.com/office/drawing/2014/main" id="{A49284AF-1FD8-412B-A30B-4D6245D74BC2}"/>
              </a:ext>
            </a:extLst>
          </xdr:cNvPr>
          <xdr:cNvPicPr>
            <a:picLocks noChangeAspect="1"/>
          </xdr:cNvPicPr>
        </xdr:nvPicPr>
        <xdr:blipFill rotWithShape="1">
          <a:blip xmlns:r="http://schemas.openxmlformats.org/officeDocument/2006/relationships" r:embed="rId42"/>
          <a:srcRect b="6788"/>
          <a:stretch/>
        </xdr:blipFill>
        <xdr:spPr>
          <a:xfrm>
            <a:off x="7769576" y="54025801"/>
            <a:ext cx="2374902" cy="1962150"/>
          </a:xfrm>
          <a:prstGeom prst="rect">
            <a:avLst/>
          </a:prstGeom>
        </xdr:spPr>
      </xdr:pic>
      <xdr:pic>
        <xdr:nvPicPr>
          <xdr:cNvPr id="112" name="Imagen 111">
            <a:extLst>
              <a:ext uri="{FF2B5EF4-FFF2-40B4-BE49-F238E27FC236}">
                <a16:creationId xmlns:a16="http://schemas.microsoft.com/office/drawing/2014/main" id="{49749281-1CBF-499A-A900-6D51EC32F10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8700140" y="55778400"/>
            <a:ext cx="1503603" cy="270155"/>
          </a:xfrm>
          <a:prstGeom prst="rect">
            <a:avLst/>
          </a:prstGeom>
        </xdr:spPr>
      </xdr:pic>
    </xdr:grpSp>
    <xdr:clientData/>
  </xdr:twoCellAnchor>
  <xdr:twoCellAnchor>
    <xdr:from>
      <xdr:col>7</xdr:col>
      <xdr:colOff>378296</xdr:colOff>
      <xdr:row>223</xdr:row>
      <xdr:rowOff>95250</xdr:rowOff>
    </xdr:from>
    <xdr:to>
      <xdr:col>11</xdr:col>
      <xdr:colOff>1162049</xdr:colOff>
      <xdr:row>236</xdr:row>
      <xdr:rowOff>107175</xdr:rowOff>
    </xdr:to>
    <xdr:grpSp>
      <xdr:nvGrpSpPr>
        <xdr:cNvPr id="113" name="Grupo 112">
          <a:extLst>
            <a:ext uri="{FF2B5EF4-FFF2-40B4-BE49-F238E27FC236}">
              <a16:creationId xmlns:a16="http://schemas.microsoft.com/office/drawing/2014/main" id="{1E055135-3243-45EE-880C-D7DA4E15BC7B}"/>
            </a:ext>
          </a:extLst>
        </xdr:cNvPr>
        <xdr:cNvGrpSpPr/>
      </xdr:nvGrpSpPr>
      <xdr:grpSpPr>
        <a:xfrm>
          <a:off x="5508189" y="58238571"/>
          <a:ext cx="4620967" cy="2488425"/>
          <a:chOff x="5474172" y="58185472"/>
          <a:chExt cx="4393728" cy="2386403"/>
        </a:xfrm>
      </xdr:grpSpPr>
      <xdr:pic>
        <xdr:nvPicPr>
          <xdr:cNvPr id="114" name="Imagen 113">
            <a:extLst>
              <a:ext uri="{FF2B5EF4-FFF2-40B4-BE49-F238E27FC236}">
                <a16:creationId xmlns:a16="http://schemas.microsoft.com/office/drawing/2014/main" id="{A37970AB-493C-489D-A92A-BFCFAE018D0C}"/>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5474172" y="58185472"/>
            <a:ext cx="4317528" cy="2386403"/>
          </a:xfrm>
          <a:prstGeom prst="rect">
            <a:avLst/>
          </a:prstGeom>
        </xdr:spPr>
      </xdr:pic>
      <xdr:sp macro="" textlink="">
        <xdr:nvSpPr>
          <xdr:cNvPr id="115" name="CuadroTexto 114">
            <a:extLst>
              <a:ext uri="{FF2B5EF4-FFF2-40B4-BE49-F238E27FC236}">
                <a16:creationId xmlns:a16="http://schemas.microsoft.com/office/drawing/2014/main" id="{FB7B0A1B-7371-4A7B-BFCB-2A125C3FDA5E}"/>
              </a:ext>
            </a:extLst>
          </xdr:cNvPr>
          <xdr:cNvSpPr txBox="1"/>
        </xdr:nvSpPr>
        <xdr:spPr>
          <a:xfrm>
            <a:off x="8353425" y="60274201"/>
            <a:ext cx="1514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5</xdr:col>
      <xdr:colOff>400049</xdr:colOff>
      <xdr:row>242</xdr:row>
      <xdr:rowOff>104775</xdr:rowOff>
    </xdr:from>
    <xdr:to>
      <xdr:col>7</xdr:col>
      <xdr:colOff>314449</xdr:colOff>
      <xdr:row>250</xdr:row>
      <xdr:rowOff>135216</xdr:rowOff>
    </xdr:to>
    <xdr:grpSp>
      <xdr:nvGrpSpPr>
        <xdr:cNvPr id="116" name="Grupo 115">
          <a:extLst>
            <a:ext uri="{FF2B5EF4-FFF2-40B4-BE49-F238E27FC236}">
              <a16:creationId xmlns:a16="http://schemas.microsoft.com/office/drawing/2014/main" id="{C1D50AD3-D953-410C-9711-93C2674227F0}"/>
            </a:ext>
          </a:extLst>
        </xdr:cNvPr>
        <xdr:cNvGrpSpPr/>
      </xdr:nvGrpSpPr>
      <xdr:grpSpPr>
        <a:xfrm>
          <a:off x="2808513" y="62983382"/>
          <a:ext cx="2635829" cy="1554441"/>
          <a:chOff x="2809874" y="62950725"/>
          <a:chExt cx="2638550" cy="1554441"/>
        </a:xfrm>
      </xdr:grpSpPr>
      <xdr:pic>
        <xdr:nvPicPr>
          <xdr:cNvPr id="117" name="Imagen 116">
            <a:extLst>
              <a:ext uri="{FF2B5EF4-FFF2-40B4-BE49-F238E27FC236}">
                <a16:creationId xmlns:a16="http://schemas.microsoft.com/office/drawing/2014/main" id="{EFBF9EBE-A9E4-4010-8C18-50A002577FBE}"/>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809874" y="62950725"/>
            <a:ext cx="2283649" cy="1533525"/>
          </a:xfrm>
          <a:prstGeom prst="rect">
            <a:avLst/>
          </a:prstGeom>
        </xdr:spPr>
      </xdr:pic>
      <xdr:sp macro="" textlink="">
        <xdr:nvSpPr>
          <xdr:cNvPr id="118" name="CuadroTexto 117">
            <a:extLst>
              <a:ext uri="{FF2B5EF4-FFF2-40B4-BE49-F238E27FC236}">
                <a16:creationId xmlns:a16="http://schemas.microsoft.com/office/drawing/2014/main" id="{3974178C-6576-4AE0-9C1B-945903D6BAF0}"/>
              </a:ext>
            </a:extLst>
          </xdr:cNvPr>
          <xdr:cNvSpPr txBox="1"/>
        </xdr:nvSpPr>
        <xdr:spPr>
          <a:xfrm>
            <a:off x="3705224" y="64246125"/>
            <a:ext cx="1743200" cy="259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497322</xdr:colOff>
      <xdr:row>239</xdr:row>
      <xdr:rowOff>114299</xdr:rowOff>
    </xdr:from>
    <xdr:to>
      <xdr:col>11</xdr:col>
      <xdr:colOff>1201485</xdr:colOff>
      <xdr:row>252</xdr:row>
      <xdr:rowOff>68551</xdr:rowOff>
    </xdr:to>
    <xdr:grpSp>
      <xdr:nvGrpSpPr>
        <xdr:cNvPr id="119" name="Grupo 118">
          <a:extLst>
            <a:ext uri="{FF2B5EF4-FFF2-40B4-BE49-F238E27FC236}">
              <a16:creationId xmlns:a16="http://schemas.microsoft.com/office/drawing/2014/main" id="{1D86744B-522F-4A3A-97DF-11EBA753E558}"/>
            </a:ext>
          </a:extLst>
        </xdr:cNvPr>
        <xdr:cNvGrpSpPr/>
      </xdr:nvGrpSpPr>
      <xdr:grpSpPr>
        <a:xfrm>
          <a:off x="5627215" y="62421406"/>
          <a:ext cx="4541377" cy="2430752"/>
          <a:chOff x="5631297" y="62388749"/>
          <a:chExt cx="4533213" cy="2430752"/>
        </a:xfrm>
      </xdr:grpSpPr>
      <xdr:pic>
        <xdr:nvPicPr>
          <xdr:cNvPr id="120" name="Imagen 119">
            <a:extLst>
              <a:ext uri="{FF2B5EF4-FFF2-40B4-BE49-F238E27FC236}">
                <a16:creationId xmlns:a16="http://schemas.microsoft.com/office/drawing/2014/main" id="{3C89675E-7E83-4E66-808F-D6F5EAA9BA42}"/>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5631297" y="62388749"/>
            <a:ext cx="4354494" cy="2406835"/>
          </a:xfrm>
          <a:prstGeom prst="rect">
            <a:avLst/>
          </a:prstGeom>
        </xdr:spPr>
      </xdr:pic>
      <xdr:sp macro="" textlink="">
        <xdr:nvSpPr>
          <xdr:cNvPr id="121" name="CuadroTexto 120">
            <a:extLst>
              <a:ext uri="{FF2B5EF4-FFF2-40B4-BE49-F238E27FC236}">
                <a16:creationId xmlns:a16="http://schemas.microsoft.com/office/drawing/2014/main" id="{8CCA82F3-EADB-409E-8449-363C277B1AEA}"/>
              </a:ext>
            </a:extLst>
          </xdr:cNvPr>
          <xdr:cNvSpPr txBox="1"/>
        </xdr:nvSpPr>
        <xdr:spPr>
          <a:xfrm>
            <a:off x="8574522" y="6454139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1</xdr:col>
      <xdr:colOff>61497</xdr:colOff>
      <xdr:row>242</xdr:row>
      <xdr:rowOff>95250</xdr:rowOff>
    </xdr:from>
    <xdr:to>
      <xdr:col>5</xdr:col>
      <xdr:colOff>604547</xdr:colOff>
      <xdr:row>250</xdr:row>
      <xdr:rowOff>135216</xdr:rowOff>
    </xdr:to>
    <xdr:grpSp>
      <xdr:nvGrpSpPr>
        <xdr:cNvPr id="122" name="Grupo 121">
          <a:extLst>
            <a:ext uri="{FF2B5EF4-FFF2-40B4-BE49-F238E27FC236}">
              <a16:creationId xmlns:a16="http://schemas.microsoft.com/office/drawing/2014/main" id="{D8A1B12C-E6F1-4B61-89B3-C83FB0B55EC0}"/>
            </a:ext>
          </a:extLst>
        </xdr:cNvPr>
        <xdr:cNvGrpSpPr/>
      </xdr:nvGrpSpPr>
      <xdr:grpSpPr>
        <a:xfrm>
          <a:off x="306426" y="62973857"/>
          <a:ext cx="2706585" cy="1563966"/>
          <a:chOff x="309147" y="62941200"/>
          <a:chExt cx="2705225" cy="1563966"/>
        </a:xfrm>
      </xdr:grpSpPr>
      <xdr:pic>
        <xdr:nvPicPr>
          <xdr:cNvPr id="123" name="Imagen 122">
            <a:extLst>
              <a:ext uri="{FF2B5EF4-FFF2-40B4-BE49-F238E27FC236}">
                <a16:creationId xmlns:a16="http://schemas.microsoft.com/office/drawing/2014/main" id="{417C4760-7435-4AA7-9BEE-5F4760223083}"/>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309147" y="62941200"/>
            <a:ext cx="2376903" cy="1543050"/>
          </a:xfrm>
          <a:prstGeom prst="rect">
            <a:avLst/>
          </a:prstGeom>
        </xdr:spPr>
      </xdr:pic>
      <xdr:sp macro="" textlink="">
        <xdr:nvSpPr>
          <xdr:cNvPr id="124" name="CuadroTexto 123">
            <a:extLst>
              <a:ext uri="{FF2B5EF4-FFF2-40B4-BE49-F238E27FC236}">
                <a16:creationId xmlns:a16="http://schemas.microsoft.com/office/drawing/2014/main" id="{A2A98A8F-E1D6-4045-A9C1-5D11AEF4FDD7}"/>
              </a:ext>
            </a:extLst>
          </xdr:cNvPr>
          <xdr:cNvSpPr txBox="1"/>
        </xdr:nvSpPr>
        <xdr:spPr>
          <a:xfrm>
            <a:off x="1271172" y="64246125"/>
            <a:ext cx="1743200" cy="259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471147</xdr:colOff>
      <xdr:row>254</xdr:row>
      <xdr:rowOff>121179</xdr:rowOff>
    </xdr:from>
    <xdr:to>
      <xdr:col>11</xdr:col>
      <xdr:colOff>1099110</xdr:colOff>
      <xdr:row>267</xdr:row>
      <xdr:rowOff>28575</xdr:rowOff>
    </xdr:to>
    <xdr:grpSp>
      <xdr:nvGrpSpPr>
        <xdr:cNvPr id="125" name="Grupo 124">
          <a:extLst>
            <a:ext uri="{FF2B5EF4-FFF2-40B4-BE49-F238E27FC236}">
              <a16:creationId xmlns:a16="http://schemas.microsoft.com/office/drawing/2014/main" id="{EA13BE4C-C25A-41FF-AC30-F0070E0AAE10}"/>
            </a:ext>
          </a:extLst>
        </xdr:cNvPr>
        <xdr:cNvGrpSpPr/>
      </xdr:nvGrpSpPr>
      <xdr:grpSpPr>
        <a:xfrm>
          <a:off x="5601040" y="66319929"/>
          <a:ext cx="4465177" cy="2383896"/>
          <a:chOff x="5605122" y="66281829"/>
          <a:chExt cx="4457013" cy="2383896"/>
        </a:xfrm>
      </xdr:grpSpPr>
      <xdr:pic>
        <xdr:nvPicPr>
          <xdr:cNvPr id="126" name="Imagen 125">
            <a:extLst>
              <a:ext uri="{FF2B5EF4-FFF2-40B4-BE49-F238E27FC236}">
                <a16:creationId xmlns:a16="http://schemas.microsoft.com/office/drawing/2014/main" id="{574B88AC-2171-4E02-B315-5466CBC10C6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5605122" y="66281829"/>
            <a:ext cx="4312992" cy="2383896"/>
          </a:xfrm>
          <a:prstGeom prst="rect">
            <a:avLst/>
          </a:prstGeom>
        </xdr:spPr>
      </xdr:pic>
      <xdr:sp macro="" textlink="">
        <xdr:nvSpPr>
          <xdr:cNvPr id="127" name="CuadroTexto 126">
            <a:extLst>
              <a:ext uri="{FF2B5EF4-FFF2-40B4-BE49-F238E27FC236}">
                <a16:creationId xmlns:a16="http://schemas.microsoft.com/office/drawing/2014/main" id="{31D4140A-1814-40EA-915D-112891B8BF90}"/>
              </a:ext>
            </a:extLst>
          </xdr:cNvPr>
          <xdr:cNvSpPr txBox="1"/>
        </xdr:nvSpPr>
        <xdr:spPr>
          <a:xfrm>
            <a:off x="8472147" y="6837732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1</xdr:col>
      <xdr:colOff>187646</xdr:colOff>
      <xdr:row>254</xdr:row>
      <xdr:rowOff>123429</xdr:rowOff>
    </xdr:from>
    <xdr:to>
      <xdr:col>6</xdr:col>
      <xdr:colOff>1758584</xdr:colOff>
      <xdr:row>267</xdr:row>
      <xdr:rowOff>58631</xdr:rowOff>
    </xdr:to>
    <xdr:grpSp>
      <xdr:nvGrpSpPr>
        <xdr:cNvPr id="128" name="Grupo 127">
          <a:extLst>
            <a:ext uri="{FF2B5EF4-FFF2-40B4-BE49-F238E27FC236}">
              <a16:creationId xmlns:a16="http://schemas.microsoft.com/office/drawing/2014/main" id="{7FAD4D5E-3770-45C2-AD8C-554EF04B45F9}"/>
            </a:ext>
          </a:extLst>
        </xdr:cNvPr>
        <xdr:cNvGrpSpPr/>
      </xdr:nvGrpSpPr>
      <xdr:grpSpPr>
        <a:xfrm>
          <a:off x="432575" y="66322179"/>
          <a:ext cx="4523688" cy="2411702"/>
          <a:chOff x="435296" y="66284079"/>
          <a:chExt cx="4523688" cy="2411702"/>
        </a:xfrm>
      </xdr:grpSpPr>
      <xdr:pic>
        <xdr:nvPicPr>
          <xdr:cNvPr id="129" name="Imagen 128">
            <a:extLst>
              <a:ext uri="{FF2B5EF4-FFF2-40B4-BE49-F238E27FC236}">
                <a16:creationId xmlns:a16="http://schemas.microsoft.com/office/drawing/2014/main" id="{7A969229-5BBD-4325-8AD2-054CAB507D1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435296" y="66284079"/>
            <a:ext cx="4360621" cy="2410221"/>
          </a:xfrm>
          <a:prstGeom prst="rect">
            <a:avLst/>
          </a:prstGeom>
        </xdr:spPr>
      </xdr:pic>
      <xdr:sp macro="" textlink="">
        <xdr:nvSpPr>
          <xdr:cNvPr id="130" name="CuadroTexto 129">
            <a:extLst>
              <a:ext uri="{FF2B5EF4-FFF2-40B4-BE49-F238E27FC236}">
                <a16:creationId xmlns:a16="http://schemas.microsoft.com/office/drawing/2014/main" id="{B1830B24-2838-4EAF-96E7-C310CE86E9A9}"/>
              </a:ext>
            </a:extLst>
          </xdr:cNvPr>
          <xdr:cNvSpPr txBox="1"/>
        </xdr:nvSpPr>
        <xdr:spPr>
          <a:xfrm>
            <a:off x="3368996" y="6841767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1</xdr:col>
      <xdr:colOff>237672</xdr:colOff>
      <xdr:row>270</xdr:row>
      <xdr:rowOff>106779</xdr:rowOff>
    </xdr:from>
    <xdr:to>
      <xdr:col>6</xdr:col>
      <xdr:colOff>1932435</xdr:colOff>
      <xdr:row>283</xdr:row>
      <xdr:rowOff>137231</xdr:rowOff>
    </xdr:to>
    <xdr:grpSp>
      <xdr:nvGrpSpPr>
        <xdr:cNvPr id="131" name="Grupo 130">
          <a:extLst>
            <a:ext uri="{FF2B5EF4-FFF2-40B4-BE49-F238E27FC236}">
              <a16:creationId xmlns:a16="http://schemas.microsoft.com/office/drawing/2014/main" id="{3077EEF4-7144-4D71-A72E-D5326F55B9D7}"/>
            </a:ext>
          </a:extLst>
        </xdr:cNvPr>
        <xdr:cNvGrpSpPr/>
      </xdr:nvGrpSpPr>
      <xdr:grpSpPr>
        <a:xfrm>
          <a:off x="482601" y="70033886"/>
          <a:ext cx="4647513" cy="2506952"/>
          <a:chOff x="466272" y="69344004"/>
          <a:chExt cx="4647513" cy="2506952"/>
        </a:xfrm>
      </xdr:grpSpPr>
      <xdr:pic>
        <xdr:nvPicPr>
          <xdr:cNvPr id="132" name="Imagen 131">
            <a:extLst>
              <a:ext uri="{FF2B5EF4-FFF2-40B4-BE49-F238E27FC236}">
                <a16:creationId xmlns:a16="http://schemas.microsoft.com/office/drawing/2014/main" id="{FF8BD455-A717-4897-9F1B-DA9C93316788}"/>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66272" y="69344004"/>
            <a:ext cx="4442442" cy="2455446"/>
          </a:xfrm>
          <a:prstGeom prst="rect">
            <a:avLst/>
          </a:prstGeom>
        </xdr:spPr>
      </xdr:pic>
      <xdr:sp macro="" textlink="">
        <xdr:nvSpPr>
          <xdr:cNvPr id="133" name="CuadroTexto 132">
            <a:extLst>
              <a:ext uri="{FF2B5EF4-FFF2-40B4-BE49-F238E27FC236}">
                <a16:creationId xmlns:a16="http://schemas.microsoft.com/office/drawing/2014/main" id="{2F92AB8B-DD1F-4ABC-859A-D4B269E158F0}"/>
              </a:ext>
            </a:extLst>
          </xdr:cNvPr>
          <xdr:cNvSpPr txBox="1"/>
        </xdr:nvSpPr>
        <xdr:spPr>
          <a:xfrm>
            <a:off x="3523797" y="71572854"/>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editAs="oneCell">
    <xdr:from>
      <xdr:col>8</xdr:col>
      <xdr:colOff>339708</xdr:colOff>
      <xdr:row>207</xdr:row>
      <xdr:rowOff>66663</xdr:rowOff>
    </xdr:from>
    <xdr:to>
      <xdr:col>11</xdr:col>
      <xdr:colOff>609600</xdr:colOff>
      <xdr:row>220</xdr:row>
      <xdr:rowOff>121444</xdr:rowOff>
    </xdr:to>
    <xdr:pic>
      <xdr:nvPicPr>
        <xdr:cNvPr id="134" name="Imagen 133">
          <a:extLst>
            <a:ext uri="{FF2B5EF4-FFF2-40B4-BE49-F238E27FC236}">
              <a16:creationId xmlns:a16="http://schemas.microsoft.com/office/drawing/2014/main" id="{7D779676-D6FB-4682-908E-D5EAFC41E86F}"/>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6207108" y="52362723"/>
          <a:ext cx="3622692" cy="2432221"/>
        </a:xfrm>
        <a:prstGeom prst="rect">
          <a:avLst/>
        </a:prstGeom>
      </xdr:spPr>
    </xdr:pic>
    <xdr:clientData/>
  </xdr:twoCellAnchor>
  <xdr:twoCellAnchor>
    <xdr:from>
      <xdr:col>3</xdr:col>
      <xdr:colOff>161926</xdr:colOff>
      <xdr:row>301</xdr:row>
      <xdr:rowOff>81856</xdr:rowOff>
    </xdr:from>
    <xdr:to>
      <xdr:col>6</xdr:col>
      <xdr:colOff>1399489</xdr:colOff>
      <xdr:row>314</xdr:row>
      <xdr:rowOff>117501</xdr:rowOff>
    </xdr:to>
    <xdr:grpSp>
      <xdr:nvGrpSpPr>
        <xdr:cNvPr id="135" name="Grupo 134">
          <a:extLst>
            <a:ext uri="{FF2B5EF4-FFF2-40B4-BE49-F238E27FC236}">
              <a16:creationId xmlns:a16="http://schemas.microsoft.com/office/drawing/2014/main" id="{243012B1-A7B9-4704-9BE7-31447DCA1955}"/>
            </a:ext>
          </a:extLst>
        </xdr:cNvPr>
        <xdr:cNvGrpSpPr/>
      </xdr:nvGrpSpPr>
      <xdr:grpSpPr>
        <a:xfrm>
          <a:off x="1277712" y="77384035"/>
          <a:ext cx="3319456" cy="2512145"/>
          <a:chOff x="6276976" y="70004881"/>
          <a:chExt cx="3323538" cy="2512145"/>
        </a:xfrm>
      </xdr:grpSpPr>
      <xdr:pic>
        <xdr:nvPicPr>
          <xdr:cNvPr id="136" name="Imagen 135">
            <a:extLst>
              <a:ext uri="{FF2B5EF4-FFF2-40B4-BE49-F238E27FC236}">
                <a16:creationId xmlns:a16="http://schemas.microsoft.com/office/drawing/2014/main" id="{F1EEBA8A-7F80-417C-9AAD-F8B2DFDE6373}"/>
              </a:ext>
            </a:extLst>
          </xdr:cNvPr>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a:ext>
            </a:extLst>
          </a:blip>
          <a:srcRect l="62177" t="26405" r="245"/>
          <a:stretch/>
        </xdr:blipFill>
        <xdr:spPr>
          <a:xfrm>
            <a:off x="6276976" y="70004881"/>
            <a:ext cx="3248024" cy="2512145"/>
          </a:xfrm>
          <a:prstGeom prst="rect">
            <a:avLst/>
          </a:prstGeom>
        </xdr:spPr>
      </xdr:pic>
      <xdr:sp macro="" textlink="">
        <xdr:nvSpPr>
          <xdr:cNvPr id="137" name="CuadroTexto 136">
            <a:extLst>
              <a:ext uri="{FF2B5EF4-FFF2-40B4-BE49-F238E27FC236}">
                <a16:creationId xmlns:a16="http://schemas.microsoft.com/office/drawing/2014/main" id="{414E9C66-1C9B-4426-A148-5ECADC067D79}"/>
              </a:ext>
            </a:extLst>
          </xdr:cNvPr>
          <xdr:cNvSpPr txBox="1"/>
        </xdr:nvSpPr>
        <xdr:spPr>
          <a:xfrm>
            <a:off x="8010526" y="72203750"/>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8</xdr:col>
      <xdr:colOff>485775</xdr:colOff>
      <xdr:row>301</xdr:row>
      <xdr:rowOff>56171</xdr:rowOff>
    </xdr:from>
    <xdr:to>
      <xdr:col>11</xdr:col>
      <xdr:colOff>789888</xdr:colOff>
      <xdr:row>314</xdr:row>
      <xdr:rowOff>143773</xdr:rowOff>
    </xdr:to>
    <xdr:grpSp>
      <xdr:nvGrpSpPr>
        <xdr:cNvPr id="138" name="Grupo 137">
          <a:extLst>
            <a:ext uri="{FF2B5EF4-FFF2-40B4-BE49-F238E27FC236}">
              <a16:creationId xmlns:a16="http://schemas.microsoft.com/office/drawing/2014/main" id="{64C14BA5-54ED-403C-B690-DBB042C28909}"/>
            </a:ext>
          </a:extLst>
        </xdr:cNvPr>
        <xdr:cNvGrpSpPr/>
      </xdr:nvGrpSpPr>
      <xdr:grpSpPr>
        <a:xfrm>
          <a:off x="6187168" y="77358350"/>
          <a:ext cx="3569827" cy="2564102"/>
          <a:chOff x="6238875" y="77313446"/>
          <a:chExt cx="3561663" cy="2564102"/>
        </a:xfrm>
      </xdr:grpSpPr>
      <xdr:pic>
        <xdr:nvPicPr>
          <xdr:cNvPr id="139" name="Imagen 138">
            <a:extLst>
              <a:ext uri="{FF2B5EF4-FFF2-40B4-BE49-F238E27FC236}">
                <a16:creationId xmlns:a16="http://schemas.microsoft.com/office/drawing/2014/main" id="{BC0E3326-B9B4-4E3E-9E49-C86DF5E9539C}"/>
              </a:ext>
            </a:extLst>
          </xdr:cNvPr>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a:ext>
            </a:extLst>
          </a:blip>
          <a:srcRect l="38902" t="22205" r="14081" b="4210"/>
          <a:stretch/>
        </xdr:blipFill>
        <xdr:spPr>
          <a:xfrm>
            <a:off x="6238875" y="77313446"/>
            <a:ext cx="3352800" cy="2555662"/>
          </a:xfrm>
          <a:prstGeom prst="rect">
            <a:avLst/>
          </a:prstGeom>
        </xdr:spPr>
      </xdr:pic>
      <xdr:sp macro="" textlink="">
        <xdr:nvSpPr>
          <xdr:cNvPr id="140" name="CuadroTexto 139">
            <a:extLst>
              <a:ext uri="{FF2B5EF4-FFF2-40B4-BE49-F238E27FC236}">
                <a16:creationId xmlns:a16="http://schemas.microsoft.com/office/drawing/2014/main" id="{345621CE-E998-4957-A799-1680E0593F32}"/>
              </a:ext>
            </a:extLst>
          </xdr:cNvPr>
          <xdr:cNvSpPr txBox="1"/>
        </xdr:nvSpPr>
        <xdr:spPr>
          <a:xfrm>
            <a:off x="8210550" y="79599446"/>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2</xdr:col>
      <xdr:colOff>57151</xdr:colOff>
      <xdr:row>316</xdr:row>
      <xdr:rowOff>87117</xdr:rowOff>
    </xdr:from>
    <xdr:to>
      <xdr:col>6</xdr:col>
      <xdr:colOff>1828114</xdr:colOff>
      <xdr:row>329</xdr:row>
      <xdr:rowOff>165194</xdr:rowOff>
    </xdr:to>
    <xdr:grpSp>
      <xdr:nvGrpSpPr>
        <xdr:cNvPr id="141" name="Grupo 140">
          <a:extLst>
            <a:ext uri="{FF2B5EF4-FFF2-40B4-BE49-F238E27FC236}">
              <a16:creationId xmlns:a16="http://schemas.microsoft.com/office/drawing/2014/main" id="{BEE525EA-77C7-4BCF-818A-1345AA345C06}"/>
            </a:ext>
          </a:extLst>
        </xdr:cNvPr>
        <xdr:cNvGrpSpPr/>
      </xdr:nvGrpSpPr>
      <xdr:grpSpPr>
        <a:xfrm>
          <a:off x="615044" y="81063224"/>
          <a:ext cx="4410749" cy="2554577"/>
          <a:chOff x="571501" y="80982942"/>
          <a:chExt cx="4409388" cy="2554577"/>
        </a:xfrm>
      </xdr:grpSpPr>
      <xdr:pic>
        <xdr:nvPicPr>
          <xdr:cNvPr id="142" name="Imagen 141">
            <a:extLst>
              <a:ext uri="{FF2B5EF4-FFF2-40B4-BE49-F238E27FC236}">
                <a16:creationId xmlns:a16="http://schemas.microsoft.com/office/drawing/2014/main" id="{A5C23511-99D8-4D09-B5A5-E9E5141CC8E8}"/>
              </a:ext>
            </a:extLst>
          </xdr:cNvPr>
          <xdr:cNvPicPr>
            <a:picLocks noChangeAspect="1"/>
          </xdr:cNvPicPr>
        </xdr:nvPicPr>
        <xdr:blipFill rotWithShape="1">
          <a:blip xmlns:r="http://schemas.openxmlformats.org/officeDocument/2006/relationships" r:embed="rId53">
            <a:extLst>
              <a:ext uri="{28A0092B-C50C-407E-A947-70E740481C1C}">
                <a14:useLocalDpi xmlns:a14="http://schemas.microsoft.com/office/drawing/2010/main"/>
              </a:ext>
            </a:extLst>
          </a:blip>
          <a:srcRect l="27576" t="15985"/>
          <a:stretch/>
        </xdr:blipFill>
        <xdr:spPr>
          <a:xfrm>
            <a:off x="571501" y="80982942"/>
            <a:ext cx="4229100" cy="2541783"/>
          </a:xfrm>
          <a:prstGeom prst="rect">
            <a:avLst/>
          </a:prstGeom>
        </xdr:spPr>
      </xdr:pic>
      <xdr:sp macro="" textlink="">
        <xdr:nvSpPr>
          <xdr:cNvPr id="143" name="CuadroTexto 142">
            <a:extLst>
              <a:ext uri="{FF2B5EF4-FFF2-40B4-BE49-F238E27FC236}">
                <a16:creationId xmlns:a16="http://schemas.microsoft.com/office/drawing/2014/main" id="{38F8F5C2-0EF9-4C55-AF88-B3FF8E440767}"/>
              </a:ext>
            </a:extLst>
          </xdr:cNvPr>
          <xdr:cNvSpPr txBox="1"/>
        </xdr:nvSpPr>
        <xdr:spPr>
          <a:xfrm>
            <a:off x="3390901" y="83259417"/>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2</xdr:col>
      <xdr:colOff>523009</xdr:colOff>
      <xdr:row>286</xdr:row>
      <xdr:rowOff>47624</xdr:rowOff>
    </xdr:from>
    <xdr:to>
      <xdr:col>6</xdr:col>
      <xdr:colOff>1455772</xdr:colOff>
      <xdr:row>299</xdr:row>
      <xdr:rowOff>182851</xdr:rowOff>
    </xdr:to>
    <xdr:grpSp>
      <xdr:nvGrpSpPr>
        <xdr:cNvPr id="144" name="Grupo 143">
          <a:extLst>
            <a:ext uri="{FF2B5EF4-FFF2-40B4-BE49-F238E27FC236}">
              <a16:creationId xmlns:a16="http://schemas.microsoft.com/office/drawing/2014/main" id="{A679B72F-36B6-4E85-ABAC-F962B38C5C4C}"/>
            </a:ext>
          </a:extLst>
        </xdr:cNvPr>
        <xdr:cNvGrpSpPr/>
      </xdr:nvGrpSpPr>
      <xdr:grpSpPr>
        <a:xfrm>
          <a:off x="1080902" y="73498981"/>
          <a:ext cx="3572549" cy="2611727"/>
          <a:chOff x="1084984" y="73447274"/>
          <a:chExt cx="3571188" cy="2611727"/>
        </a:xfrm>
      </xdr:grpSpPr>
      <xdr:pic>
        <xdr:nvPicPr>
          <xdr:cNvPr id="145" name="Imagen 144">
            <a:extLst>
              <a:ext uri="{FF2B5EF4-FFF2-40B4-BE49-F238E27FC236}">
                <a16:creationId xmlns:a16="http://schemas.microsoft.com/office/drawing/2014/main" id="{5A620933-EE23-414C-9D36-ADC1FED22421}"/>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84984" y="73447274"/>
            <a:ext cx="3420341" cy="2565256"/>
          </a:xfrm>
          <a:prstGeom prst="rect">
            <a:avLst/>
          </a:prstGeom>
        </xdr:spPr>
      </xdr:pic>
      <xdr:sp macro="" textlink="">
        <xdr:nvSpPr>
          <xdr:cNvPr id="146" name="CuadroTexto 145">
            <a:extLst>
              <a:ext uri="{FF2B5EF4-FFF2-40B4-BE49-F238E27FC236}">
                <a16:creationId xmlns:a16="http://schemas.microsoft.com/office/drawing/2014/main" id="{091F94F7-2595-49A3-B925-2819402C512B}"/>
              </a:ext>
            </a:extLst>
          </xdr:cNvPr>
          <xdr:cNvSpPr txBox="1"/>
        </xdr:nvSpPr>
        <xdr:spPr>
          <a:xfrm>
            <a:off x="3066184" y="7578089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114301</xdr:colOff>
      <xdr:row>286</xdr:row>
      <xdr:rowOff>85725</xdr:rowOff>
    </xdr:from>
    <xdr:to>
      <xdr:col>9</xdr:col>
      <xdr:colOff>561289</xdr:colOff>
      <xdr:row>299</xdr:row>
      <xdr:rowOff>102647</xdr:rowOff>
    </xdr:to>
    <xdr:grpSp>
      <xdr:nvGrpSpPr>
        <xdr:cNvPr id="147" name="Grupo 146">
          <a:extLst>
            <a:ext uri="{FF2B5EF4-FFF2-40B4-BE49-F238E27FC236}">
              <a16:creationId xmlns:a16="http://schemas.microsoft.com/office/drawing/2014/main" id="{79107960-2957-46B5-B7B4-491444D7907C}"/>
            </a:ext>
          </a:extLst>
        </xdr:cNvPr>
        <xdr:cNvGrpSpPr/>
      </xdr:nvGrpSpPr>
      <xdr:grpSpPr>
        <a:xfrm>
          <a:off x="5244194" y="73537082"/>
          <a:ext cx="2515274" cy="2493422"/>
          <a:chOff x="5248276" y="73485375"/>
          <a:chExt cx="2513913" cy="2493422"/>
        </a:xfrm>
      </xdr:grpSpPr>
      <xdr:pic>
        <xdr:nvPicPr>
          <xdr:cNvPr id="148" name="Imagen 147">
            <a:extLst>
              <a:ext uri="{FF2B5EF4-FFF2-40B4-BE49-F238E27FC236}">
                <a16:creationId xmlns:a16="http://schemas.microsoft.com/office/drawing/2014/main" id="{7A5CC792-72AB-4528-B4FE-FD4D8C8213ED}"/>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l="13057" t="4226" r="3311" b="3007"/>
          <a:stretch/>
        </xdr:blipFill>
        <xdr:spPr>
          <a:xfrm>
            <a:off x="5248276" y="73485375"/>
            <a:ext cx="2371723" cy="2493422"/>
          </a:xfrm>
          <a:prstGeom prst="rect">
            <a:avLst/>
          </a:prstGeom>
        </xdr:spPr>
      </xdr:pic>
      <xdr:sp macro="" textlink="">
        <xdr:nvSpPr>
          <xdr:cNvPr id="149" name="CuadroTexto 148">
            <a:extLst>
              <a:ext uri="{FF2B5EF4-FFF2-40B4-BE49-F238E27FC236}">
                <a16:creationId xmlns:a16="http://schemas.microsoft.com/office/drawing/2014/main" id="{19DFAA4D-37D6-402F-B0C5-2847D7A3F495}"/>
              </a:ext>
            </a:extLst>
          </xdr:cNvPr>
          <xdr:cNvSpPr txBox="1"/>
        </xdr:nvSpPr>
        <xdr:spPr>
          <a:xfrm>
            <a:off x="6172201" y="75685650"/>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9</xdr:col>
      <xdr:colOff>565910</xdr:colOff>
      <xdr:row>286</xdr:row>
      <xdr:rowOff>114299</xdr:rowOff>
    </xdr:from>
    <xdr:to>
      <xdr:col>12</xdr:col>
      <xdr:colOff>0</xdr:colOff>
      <xdr:row>299</xdr:row>
      <xdr:rowOff>144751</xdr:rowOff>
    </xdr:to>
    <xdr:grpSp>
      <xdr:nvGrpSpPr>
        <xdr:cNvPr id="150" name="Grupo 149">
          <a:extLst>
            <a:ext uri="{FF2B5EF4-FFF2-40B4-BE49-F238E27FC236}">
              <a16:creationId xmlns:a16="http://schemas.microsoft.com/office/drawing/2014/main" id="{17B9EBFB-5C86-44C2-8378-0E0E4688B852}"/>
            </a:ext>
          </a:extLst>
        </xdr:cNvPr>
        <xdr:cNvGrpSpPr/>
      </xdr:nvGrpSpPr>
      <xdr:grpSpPr>
        <a:xfrm>
          <a:off x="7764089" y="73565656"/>
          <a:ext cx="2590947" cy="2506952"/>
          <a:chOff x="7766810" y="73513949"/>
          <a:chExt cx="2761563" cy="2506952"/>
        </a:xfrm>
      </xdr:grpSpPr>
      <xdr:pic>
        <xdr:nvPicPr>
          <xdr:cNvPr id="151" name="Imagen 150">
            <a:extLst>
              <a:ext uri="{FF2B5EF4-FFF2-40B4-BE49-F238E27FC236}">
                <a16:creationId xmlns:a16="http://schemas.microsoft.com/office/drawing/2014/main" id="{A9A18966-479F-4A56-B646-08524E19119B}"/>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7766810" y="73513949"/>
            <a:ext cx="2533640" cy="2447925"/>
          </a:xfrm>
          <a:prstGeom prst="rect">
            <a:avLst/>
          </a:prstGeom>
        </xdr:spPr>
      </xdr:pic>
      <xdr:sp macro="" textlink="">
        <xdr:nvSpPr>
          <xdr:cNvPr id="152" name="CuadroTexto 151">
            <a:extLst>
              <a:ext uri="{FF2B5EF4-FFF2-40B4-BE49-F238E27FC236}">
                <a16:creationId xmlns:a16="http://schemas.microsoft.com/office/drawing/2014/main" id="{54BEE9D2-191F-4B57-8BEB-E5387B9EF008}"/>
              </a:ext>
            </a:extLst>
          </xdr:cNvPr>
          <xdr:cNvSpPr txBox="1"/>
        </xdr:nvSpPr>
        <xdr:spPr>
          <a:xfrm>
            <a:off x="8938385" y="7574279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twoCellAnchor editAs="oneCell">
    <xdr:from>
      <xdr:col>8</xdr:col>
      <xdr:colOff>361950</xdr:colOff>
      <xdr:row>270</xdr:row>
      <xdr:rowOff>85726</xdr:rowOff>
    </xdr:from>
    <xdr:to>
      <xdr:col>11</xdr:col>
      <xdr:colOff>323849</xdr:colOff>
      <xdr:row>283</xdr:row>
      <xdr:rowOff>76200</xdr:rowOff>
    </xdr:to>
    <xdr:pic>
      <xdr:nvPicPr>
        <xdr:cNvPr id="153" name="Imagen 152">
          <a:extLst>
            <a:ext uri="{FF2B5EF4-FFF2-40B4-BE49-F238E27FC236}">
              <a16:creationId xmlns:a16="http://schemas.microsoft.com/office/drawing/2014/main" id="{74BA5E70-9302-45E5-9AE7-F2C182A26ABA}"/>
            </a:ext>
          </a:extLst>
        </xdr:cNvPr>
        <xdr:cNvPicPr>
          <a:picLocks noChangeAspect="1"/>
        </xdr:cNvPicPr>
      </xdr:nvPicPr>
      <xdr:blipFill rotWithShape="1">
        <a:blip xmlns:r="http://schemas.openxmlformats.org/officeDocument/2006/relationships" r:embed="rId57">
          <a:extLst>
            <a:ext uri="{28A0092B-C50C-407E-A947-70E740481C1C}">
              <a14:useLocalDpi xmlns:a14="http://schemas.microsoft.com/office/drawing/2010/main"/>
            </a:ext>
          </a:extLst>
        </a:blip>
        <a:srcRect l="-597" t="11062" r="28221" b="368"/>
        <a:stretch/>
      </xdr:blipFill>
      <xdr:spPr>
        <a:xfrm>
          <a:off x="6229350" y="68048506"/>
          <a:ext cx="3314699" cy="2367914"/>
        </a:xfrm>
        <a:prstGeom prst="rect">
          <a:avLst/>
        </a:prstGeom>
      </xdr:spPr>
    </xdr:pic>
    <xdr:clientData/>
  </xdr:twoCellAnchor>
  <xdr:twoCellAnchor>
    <xdr:from>
      <xdr:col>8</xdr:col>
      <xdr:colOff>263434</xdr:colOff>
      <xdr:row>316</xdr:row>
      <xdr:rowOff>30869</xdr:rowOff>
    </xdr:from>
    <xdr:to>
      <xdr:col>11</xdr:col>
      <xdr:colOff>843772</xdr:colOff>
      <xdr:row>330</xdr:row>
      <xdr:rowOff>4171</xdr:rowOff>
    </xdr:to>
    <xdr:grpSp>
      <xdr:nvGrpSpPr>
        <xdr:cNvPr id="154" name="Grupo 153">
          <a:extLst>
            <a:ext uri="{FF2B5EF4-FFF2-40B4-BE49-F238E27FC236}">
              <a16:creationId xmlns:a16="http://schemas.microsoft.com/office/drawing/2014/main" id="{19D69218-2D9C-4D24-B79A-A76321260E07}"/>
            </a:ext>
          </a:extLst>
        </xdr:cNvPr>
        <xdr:cNvGrpSpPr/>
      </xdr:nvGrpSpPr>
      <xdr:grpSpPr>
        <a:xfrm>
          <a:off x="5964827" y="81006976"/>
          <a:ext cx="3846052" cy="2776374"/>
          <a:chOff x="5940334" y="80955269"/>
          <a:chExt cx="3837888" cy="2773652"/>
        </a:xfrm>
      </xdr:grpSpPr>
      <xdr:pic>
        <xdr:nvPicPr>
          <xdr:cNvPr id="155" name="Imagen 154">
            <a:extLst>
              <a:ext uri="{FF2B5EF4-FFF2-40B4-BE49-F238E27FC236}">
                <a16:creationId xmlns:a16="http://schemas.microsoft.com/office/drawing/2014/main" id="{AE041E7D-5D20-47CF-A9BC-E48148720016}"/>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5940334" y="80955269"/>
            <a:ext cx="3625882" cy="2719412"/>
          </a:xfrm>
          <a:prstGeom prst="rect">
            <a:avLst/>
          </a:prstGeom>
        </xdr:spPr>
      </xdr:pic>
      <xdr:sp macro="" textlink="">
        <xdr:nvSpPr>
          <xdr:cNvPr id="156" name="CuadroTexto 155">
            <a:extLst>
              <a:ext uri="{FF2B5EF4-FFF2-40B4-BE49-F238E27FC236}">
                <a16:creationId xmlns:a16="http://schemas.microsoft.com/office/drawing/2014/main" id="{CC06CED5-CCB6-45AA-8BE3-5AA782967379}"/>
              </a:ext>
            </a:extLst>
          </xdr:cNvPr>
          <xdr:cNvSpPr txBox="1"/>
        </xdr:nvSpPr>
        <xdr:spPr>
          <a:xfrm>
            <a:off x="8188234" y="83450819"/>
            <a:ext cx="1589988" cy="27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02 de febrero</a:t>
            </a:r>
            <a:r>
              <a:rPr lang="es-CO" sz="1100" baseline="0">
                <a:solidFill>
                  <a:schemeClr val="bg1"/>
                </a:solidFill>
              </a:rPr>
              <a:t> de 2020</a:t>
            </a:r>
            <a:endParaRPr lang="es-CO" sz="1100">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LaMirla\Downloads\PISVR01\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os\VIAS4G\SEGUIMIENTOOBLIGACIONES\Seguimiento%20Obligaciones%20Financieras%20Mar%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mejia\AppData\Local\Microsoft\Windows\Temporary%20Internet%20Files\Content.Outlook\22RMATA3\ENSAYO%20DE%20OBRESCA%20FEBRERO-2018\ASFALTO%20OBRESCA\C-P%20ASFALTO%20OBRESCA%20%2001-02-2018%20T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9B77EE1\TERRAPLEN%20GRANULOMETRIA%20-%20LIMITES%20INVE%20123-125-12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forme%20Semanal%20Gerencial%20No.%20276%20(29%20Ene-%2003%20Feb%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 val="#¡REF"/>
      <sheetName val="SEP-16"/>
      <sheetName val="Base Muestras"/>
      <sheetName val="#REF"/>
      <sheetName val="Datos"/>
    </sheetNames>
    <definedNames>
      <definedName name="Clasificacion"/>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Resumen"/>
      <sheetName val="Control Fondeos"/>
      <sheetName val="IPC"/>
      <sheetName val="Calculo intereses"/>
    </sheetNames>
    <sheetDataSet>
      <sheetData sheetId="0" refreshError="1"/>
      <sheetData sheetId="1" refreshError="1"/>
      <sheetData sheetId="2" refreshError="1"/>
      <sheetData sheetId="3">
        <row r="13">
          <cell r="S13">
            <v>105.7</v>
          </cell>
        </row>
        <row r="14">
          <cell r="S14">
            <v>105.36</v>
          </cell>
        </row>
        <row r="15">
          <cell r="S15">
            <v>104.97</v>
          </cell>
        </row>
        <row r="16">
          <cell r="S16">
            <v>104.97</v>
          </cell>
        </row>
        <row r="17">
          <cell r="S17">
            <v>104.96</v>
          </cell>
        </row>
        <row r="18">
          <cell r="S18">
            <v>105.29</v>
          </cell>
        </row>
        <row r="19">
          <cell r="S19">
            <v>105.23</v>
          </cell>
        </row>
        <row r="20">
          <cell r="S20">
            <v>105.08</v>
          </cell>
        </row>
        <row r="21">
          <cell r="S21">
            <v>105.48</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183-LAB-01-0260"/>
      <sheetName val="Recipiente"/>
      <sheetName val="Guia rec."/>
      <sheetName val="MEZCLAS"/>
      <sheetName val="Módulo1"/>
      <sheetName val="Módulo11"/>
      <sheetName val="LIMITE"/>
      <sheetName val="Hoja1"/>
      <sheetName val="Guia_rec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394"/>
  <sheetViews>
    <sheetView showGridLines="0" tabSelected="1" topLeftCell="A37" zoomScale="55" zoomScaleNormal="55" zoomScaleSheetLayoutView="70" zoomScalePageLayoutView="95" workbookViewId="0">
      <selection activeCell="M41" sqref="M41:R41"/>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572"/>
      <c r="C2" s="572"/>
      <c r="D2" s="572"/>
      <c r="E2" s="572"/>
      <c r="F2" s="418" t="s">
        <v>351</v>
      </c>
      <c r="G2" s="418"/>
      <c r="H2" s="418"/>
      <c r="I2" s="418"/>
      <c r="J2" s="418"/>
      <c r="K2" s="418"/>
      <c r="L2" s="418"/>
      <c r="M2" s="418"/>
      <c r="N2" s="418"/>
      <c r="O2" s="418"/>
      <c r="P2" s="418"/>
      <c r="Q2" s="418" t="s">
        <v>0</v>
      </c>
      <c r="R2" s="418"/>
      <c r="S2" s="572"/>
      <c r="T2" s="572"/>
    </row>
    <row r="3" spans="2:20" ht="30" customHeight="1" x14ac:dyDescent="0.2">
      <c r="B3" s="572"/>
      <c r="C3" s="572"/>
      <c r="D3" s="572"/>
      <c r="E3" s="572"/>
      <c r="F3" s="418" t="s">
        <v>352</v>
      </c>
      <c r="G3" s="418"/>
      <c r="H3" s="572" t="s">
        <v>1</v>
      </c>
      <c r="I3" s="572"/>
      <c r="J3" s="572"/>
      <c r="K3" s="572"/>
      <c r="L3" s="572"/>
      <c r="M3" s="572"/>
      <c r="N3" s="572"/>
      <c r="O3" s="572"/>
      <c r="P3" s="572"/>
      <c r="Q3" s="418" t="s">
        <v>2</v>
      </c>
      <c r="R3" s="418"/>
      <c r="S3" s="710"/>
      <c r="T3" s="710"/>
    </row>
    <row r="4" spans="2:20" ht="30" customHeight="1" x14ac:dyDescent="0.2">
      <c r="B4" s="572"/>
      <c r="C4" s="572"/>
      <c r="D4" s="572"/>
      <c r="E4" s="572"/>
      <c r="F4" s="418" t="s">
        <v>353</v>
      </c>
      <c r="G4" s="418"/>
      <c r="H4" s="572" t="s">
        <v>3</v>
      </c>
      <c r="I4" s="572"/>
      <c r="J4" s="572"/>
      <c r="K4" s="572"/>
      <c r="L4" s="572"/>
      <c r="M4" s="572"/>
      <c r="N4" s="572"/>
      <c r="O4" s="572"/>
      <c r="P4" s="572"/>
      <c r="Q4" s="418" t="s">
        <v>4</v>
      </c>
      <c r="R4" s="418"/>
      <c r="S4" s="706" t="s">
        <v>1122</v>
      </c>
      <c r="T4" s="706"/>
    </row>
    <row r="5" spans="2:20" ht="14.25" x14ac:dyDescent="0.2">
      <c r="B5" s="707"/>
      <c r="C5" s="707"/>
      <c r="D5" s="707"/>
      <c r="E5" s="707"/>
      <c r="F5" s="707"/>
      <c r="G5" s="707"/>
      <c r="H5" s="707"/>
      <c r="I5" s="707"/>
      <c r="J5" s="707"/>
      <c r="K5" s="707"/>
      <c r="L5" s="707"/>
      <c r="M5" s="707"/>
      <c r="N5" s="707"/>
      <c r="O5" s="707"/>
      <c r="P5" s="707"/>
      <c r="Q5" s="707"/>
      <c r="R5" s="707"/>
      <c r="S5" s="707"/>
      <c r="T5" s="707"/>
    </row>
    <row r="6" spans="2:20" ht="22.5" customHeight="1" x14ac:dyDescent="0.2">
      <c r="B6" s="708" t="s">
        <v>5</v>
      </c>
      <c r="C6" s="708"/>
      <c r="D6" s="708"/>
      <c r="E6" s="708"/>
      <c r="F6" s="708"/>
      <c r="G6" s="708"/>
      <c r="H6" s="708"/>
      <c r="I6" s="708"/>
      <c r="J6" s="708"/>
      <c r="K6" s="708"/>
      <c r="L6" s="708"/>
      <c r="M6" s="708"/>
      <c r="N6" s="708"/>
      <c r="O6" s="708"/>
      <c r="P6" s="708"/>
      <c r="Q6" s="708"/>
      <c r="R6" s="708"/>
      <c r="S6" s="708"/>
      <c r="T6" s="708"/>
    </row>
    <row r="7" spans="2:20" ht="14.25" x14ac:dyDescent="0.2">
      <c r="B7" s="466"/>
      <c r="C7" s="466"/>
      <c r="D7" s="466"/>
      <c r="E7" s="466"/>
      <c r="F7" s="466"/>
      <c r="G7" s="466"/>
      <c r="H7" s="466"/>
      <c r="I7" s="466"/>
      <c r="J7" s="466"/>
      <c r="K7" s="466"/>
      <c r="L7" s="466"/>
      <c r="M7" s="466"/>
      <c r="N7" s="466"/>
      <c r="O7" s="466"/>
      <c r="P7" s="466"/>
      <c r="Q7" s="466"/>
      <c r="R7" s="466"/>
      <c r="S7" s="466"/>
      <c r="T7" s="466"/>
    </row>
    <row r="8" spans="2:20" ht="22.5" customHeight="1" x14ac:dyDescent="0.2">
      <c r="B8" s="709" t="s">
        <v>6</v>
      </c>
      <c r="C8" s="709"/>
      <c r="D8" s="709"/>
      <c r="E8" s="709"/>
      <c r="F8" s="709"/>
      <c r="G8" s="709"/>
      <c r="H8" s="709"/>
      <c r="I8" s="709"/>
      <c r="J8" s="709"/>
      <c r="K8" s="709"/>
      <c r="L8" s="709"/>
      <c r="M8" s="709"/>
      <c r="N8" s="709"/>
      <c r="O8" s="709"/>
      <c r="P8" s="709"/>
      <c r="Q8" s="709"/>
      <c r="R8" s="709"/>
      <c r="S8" s="709"/>
      <c r="T8" s="709"/>
    </row>
    <row r="9" spans="2:20" ht="22.5" customHeight="1" x14ac:dyDescent="0.2">
      <c r="B9" s="535" t="s">
        <v>7</v>
      </c>
      <c r="C9" s="711"/>
      <c r="D9" s="711"/>
      <c r="E9" s="711"/>
      <c r="F9" s="711"/>
      <c r="G9" s="711"/>
      <c r="H9" s="711"/>
      <c r="I9" s="711"/>
      <c r="J9" s="711"/>
      <c r="K9" s="711"/>
      <c r="L9" s="711"/>
      <c r="M9" s="711"/>
      <c r="N9" s="711"/>
      <c r="O9" s="711"/>
      <c r="P9" s="711"/>
      <c r="Q9" s="711"/>
      <c r="R9" s="711"/>
      <c r="S9" s="711"/>
      <c r="T9" s="536"/>
    </row>
    <row r="10" spans="2:20" ht="22.5" customHeight="1" x14ac:dyDescent="0.2">
      <c r="B10" s="531" t="s">
        <v>8</v>
      </c>
      <c r="C10" s="531"/>
      <c r="D10" s="531"/>
      <c r="E10" s="531"/>
      <c r="F10" s="421" t="s">
        <v>9</v>
      </c>
      <c r="G10" s="422"/>
      <c r="H10" s="422"/>
      <c r="I10" s="423"/>
      <c r="J10" s="715" t="s">
        <v>10</v>
      </c>
      <c r="K10" s="716"/>
      <c r="L10" s="716"/>
      <c r="M10" s="716"/>
      <c r="N10" s="717"/>
      <c r="O10" s="421" t="s">
        <v>11</v>
      </c>
      <c r="P10" s="422"/>
      <c r="Q10" s="423"/>
      <c r="R10" s="519" t="s">
        <v>12</v>
      </c>
      <c r="S10" s="519"/>
      <c r="T10" s="519"/>
    </row>
    <row r="11" spans="2:20" ht="22.5" customHeight="1" x14ac:dyDescent="0.2">
      <c r="B11" s="531"/>
      <c r="C11" s="531"/>
      <c r="D11" s="531"/>
      <c r="E11" s="531"/>
      <c r="F11" s="712"/>
      <c r="G11" s="713"/>
      <c r="H11" s="713"/>
      <c r="I11" s="714"/>
      <c r="J11" s="718"/>
      <c r="K11" s="719"/>
      <c r="L11" s="719"/>
      <c r="M11" s="719"/>
      <c r="N11" s="720"/>
      <c r="O11" s="712"/>
      <c r="P11" s="713"/>
      <c r="Q11" s="714"/>
      <c r="R11" s="519"/>
      <c r="S11" s="519"/>
      <c r="T11" s="519"/>
    </row>
    <row r="12" spans="2:20" ht="168" customHeight="1" x14ac:dyDescent="0.2">
      <c r="B12" s="649" t="s">
        <v>13</v>
      </c>
      <c r="C12" s="650"/>
      <c r="D12" s="650"/>
      <c r="E12" s="651"/>
      <c r="F12" s="658" t="s">
        <v>434</v>
      </c>
      <c r="G12" s="659"/>
      <c r="H12" s="659"/>
      <c r="I12" s="660"/>
      <c r="J12" s="676" t="s">
        <v>435</v>
      </c>
      <c r="K12" s="677"/>
      <c r="L12" s="677"/>
      <c r="M12" s="677"/>
      <c r="N12" s="685"/>
      <c r="O12" s="658" t="s">
        <v>437</v>
      </c>
      <c r="P12" s="659"/>
      <c r="Q12" s="660"/>
      <c r="R12" s="686" t="s">
        <v>483</v>
      </c>
      <c r="S12" s="687"/>
      <c r="T12" s="688"/>
    </row>
    <row r="13" spans="2:20" ht="168" customHeight="1" x14ac:dyDescent="0.2">
      <c r="B13" s="655"/>
      <c r="C13" s="656"/>
      <c r="D13" s="656"/>
      <c r="E13" s="657"/>
      <c r="F13" s="682"/>
      <c r="G13" s="683"/>
      <c r="H13" s="683"/>
      <c r="I13" s="684"/>
      <c r="J13" s="676" t="s">
        <v>436</v>
      </c>
      <c r="K13" s="677"/>
      <c r="L13" s="677"/>
      <c r="M13" s="677"/>
      <c r="N13" s="685"/>
      <c r="O13" s="682"/>
      <c r="P13" s="683"/>
      <c r="Q13" s="684"/>
      <c r="R13" s="689"/>
      <c r="S13" s="690"/>
      <c r="T13" s="691"/>
    </row>
    <row r="14" spans="2:20" ht="409.6" customHeight="1" x14ac:dyDescent="0.2">
      <c r="B14" s="649" t="s">
        <v>14</v>
      </c>
      <c r="C14" s="650"/>
      <c r="D14" s="650"/>
      <c r="E14" s="651"/>
      <c r="F14" s="658" t="s">
        <v>354</v>
      </c>
      <c r="G14" s="659"/>
      <c r="H14" s="659"/>
      <c r="I14" s="660"/>
      <c r="J14" s="658" t="s">
        <v>433</v>
      </c>
      <c r="K14" s="659"/>
      <c r="L14" s="659"/>
      <c r="M14" s="659"/>
      <c r="N14" s="660"/>
      <c r="O14" s="658" t="s">
        <v>438</v>
      </c>
      <c r="P14" s="659"/>
      <c r="Q14" s="660"/>
      <c r="R14" s="686" t="s">
        <v>484</v>
      </c>
      <c r="S14" s="687"/>
      <c r="T14" s="688"/>
    </row>
    <row r="15" spans="2:20" ht="241.9" customHeight="1" x14ac:dyDescent="0.2">
      <c r="B15" s="652"/>
      <c r="C15" s="653"/>
      <c r="D15" s="653"/>
      <c r="E15" s="654"/>
      <c r="F15" s="661"/>
      <c r="G15" s="662"/>
      <c r="H15" s="662"/>
      <c r="I15" s="663"/>
      <c r="J15" s="661"/>
      <c r="K15" s="662"/>
      <c r="L15" s="662"/>
      <c r="M15" s="662"/>
      <c r="N15" s="663"/>
      <c r="O15" s="661"/>
      <c r="P15" s="662"/>
      <c r="Q15" s="663"/>
      <c r="R15" s="702"/>
      <c r="S15" s="703"/>
      <c r="T15" s="704"/>
    </row>
    <row r="16" spans="2:20" ht="409.6" customHeight="1" x14ac:dyDescent="0.2">
      <c r="B16" s="649" t="s">
        <v>15</v>
      </c>
      <c r="C16" s="650"/>
      <c r="D16" s="650"/>
      <c r="E16" s="651"/>
      <c r="F16" s="658" t="s">
        <v>452</v>
      </c>
      <c r="G16" s="659"/>
      <c r="H16" s="659"/>
      <c r="I16" s="660"/>
      <c r="J16" s="658" t="s">
        <v>117</v>
      </c>
      <c r="K16" s="659"/>
      <c r="L16" s="659"/>
      <c r="M16" s="659"/>
      <c r="N16" s="660"/>
      <c r="O16" s="658" t="s">
        <v>432</v>
      </c>
      <c r="P16" s="659"/>
      <c r="Q16" s="660"/>
      <c r="R16" s="552" t="s">
        <v>485</v>
      </c>
      <c r="S16" s="553"/>
      <c r="T16" s="554"/>
    </row>
    <row r="17" spans="2:20" ht="409.6" customHeight="1" x14ac:dyDescent="0.2">
      <c r="B17" s="652"/>
      <c r="C17" s="653"/>
      <c r="D17" s="653"/>
      <c r="E17" s="654"/>
      <c r="F17" s="661"/>
      <c r="G17" s="662"/>
      <c r="H17" s="662"/>
      <c r="I17" s="663"/>
      <c r="J17" s="661"/>
      <c r="K17" s="662"/>
      <c r="L17" s="662"/>
      <c r="M17" s="662"/>
      <c r="N17" s="663"/>
      <c r="O17" s="661"/>
      <c r="P17" s="662"/>
      <c r="Q17" s="663"/>
      <c r="R17" s="555"/>
      <c r="S17" s="556"/>
      <c r="T17" s="557"/>
    </row>
    <row r="18" spans="2:20" ht="30.6" customHeight="1" x14ac:dyDescent="0.2">
      <c r="B18" s="655"/>
      <c r="C18" s="656"/>
      <c r="D18" s="656"/>
      <c r="E18" s="657"/>
      <c r="F18" s="682"/>
      <c r="G18" s="683"/>
      <c r="H18" s="683"/>
      <c r="I18" s="684"/>
      <c r="J18" s="682"/>
      <c r="K18" s="683"/>
      <c r="L18" s="683"/>
      <c r="M18" s="683"/>
      <c r="N18" s="684"/>
      <c r="O18" s="682"/>
      <c r="P18" s="683"/>
      <c r="Q18" s="684"/>
      <c r="R18" s="558"/>
      <c r="S18" s="559"/>
      <c r="T18" s="560"/>
    </row>
    <row r="19" spans="2:20" ht="409.6" customHeight="1" x14ac:dyDescent="0.2">
      <c r="B19" s="649" t="s">
        <v>16</v>
      </c>
      <c r="C19" s="650"/>
      <c r="D19" s="650"/>
      <c r="E19" s="651"/>
      <c r="F19" s="658" t="s">
        <v>431</v>
      </c>
      <c r="G19" s="659"/>
      <c r="H19" s="659"/>
      <c r="I19" s="660"/>
      <c r="J19" s="658" t="s">
        <v>429</v>
      </c>
      <c r="K19" s="659"/>
      <c r="L19" s="659"/>
      <c r="M19" s="659"/>
      <c r="N19" s="660"/>
      <c r="O19" s="552" t="s">
        <v>430</v>
      </c>
      <c r="P19" s="553"/>
      <c r="Q19" s="554"/>
      <c r="R19" s="692"/>
      <c r="S19" s="693"/>
      <c r="T19" s="694"/>
    </row>
    <row r="20" spans="2:20" ht="409.6" customHeight="1" x14ac:dyDescent="0.2">
      <c r="B20" s="652"/>
      <c r="C20" s="653"/>
      <c r="D20" s="653"/>
      <c r="E20" s="654"/>
      <c r="F20" s="661"/>
      <c r="G20" s="662"/>
      <c r="H20" s="662"/>
      <c r="I20" s="663"/>
      <c r="J20" s="661"/>
      <c r="K20" s="662"/>
      <c r="L20" s="662"/>
      <c r="M20" s="662"/>
      <c r="N20" s="663"/>
      <c r="O20" s="555"/>
      <c r="P20" s="556"/>
      <c r="Q20" s="557"/>
      <c r="R20" s="695"/>
      <c r="S20" s="696"/>
      <c r="T20" s="697"/>
    </row>
    <row r="21" spans="2:20" ht="409.6" customHeight="1" x14ac:dyDescent="0.2">
      <c r="B21" s="652"/>
      <c r="C21" s="653"/>
      <c r="D21" s="653"/>
      <c r="E21" s="654"/>
      <c r="F21" s="661"/>
      <c r="G21" s="662"/>
      <c r="H21" s="662"/>
      <c r="I21" s="663"/>
      <c r="J21" s="661"/>
      <c r="K21" s="662"/>
      <c r="L21" s="662"/>
      <c r="M21" s="662"/>
      <c r="N21" s="663"/>
      <c r="O21" s="555"/>
      <c r="P21" s="556"/>
      <c r="Q21" s="557"/>
      <c r="R21" s="695"/>
      <c r="S21" s="696"/>
      <c r="T21" s="697"/>
    </row>
    <row r="22" spans="2:20" ht="200.45" customHeight="1" x14ac:dyDescent="0.2">
      <c r="B22" s="655"/>
      <c r="C22" s="656"/>
      <c r="D22" s="656"/>
      <c r="E22" s="657"/>
      <c r="F22" s="682"/>
      <c r="G22" s="683"/>
      <c r="H22" s="683"/>
      <c r="I22" s="684"/>
      <c r="J22" s="682"/>
      <c r="K22" s="683"/>
      <c r="L22" s="683"/>
      <c r="M22" s="683"/>
      <c r="N22" s="684"/>
      <c r="O22" s="558"/>
      <c r="P22" s="559"/>
      <c r="Q22" s="560"/>
      <c r="R22" s="698"/>
      <c r="S22" s="699"/>
      <c r="T22" s="700"/>
    </row>
    <row r="23" spans="2:20" ht="107.45" customHeight="1" x14ac:dyDescent="0.2">
      <c r="B23" s="649" t="s">
        <v>17</v>
      </c>
      <c r="C23" s="650"/>
      <c r="D23" s="650"/>
      <c r="E23" s="651"/>
      <c r="F23" s="658" t="s">
        <v>439</v>
      </c>
      <c r="G23" s="659"/>
      <c r="H23" s="659"/>
      <c r="I23" s="660"/>
      <c r="J23" s="676" t="s">
        <v>18</v>
      </c>
      <c r="K23" s="677"/>
      <c r="L23" s="677"/>
      <c r="M23" s="677"/>
      <c r="N23" s="685"/>
      <c r="O23" s="658" t="s">
        <v>441</v>
      </c>
      <c r="P23" s="659"/>
      <c r="Q23" s="660"/>
      <c r="R23" s="658" t="s">
        <v>442</v>
      </c>
      <c r="S23" s="659"/>
      <c r="T23" s="660"/>
    </row>
    <row r="24" spans="2:20" ht="409.6" customHeight="1" x14ac:dyDescent="0.2">
      <c r="B24" s="652"/>
      <c r="C24" s="653"/>
      <c r="D24" s="653"/>
      <c r="E24" s="654"/>
      <c r="F24" s="661"/>
      <c r="G24" s="662"/>
      <c r="H24" s="662"/>
      <c r="I24" s="663"/>
      <c r="J24" s="658" t="s">
        <v>440</v>
      </c>
      <c r="K24" s="659"/>
      <c r="L24" s="659"/>
      <c r="M24" s="659"/>
      <c r="N24" s="660"/>
      <c r="O24" s="661"/>
      <c r="P24" s="662"/>
      <c r="Q24" s="663"/>
      <c r="R24" s="661"/>
      <c r="S24" s="662"/>
      <c r="T24" s="663"/>
    </row>
    <row r="25" spans="2:20" ht="409.6" customHeight="1" x14ac:dyDescent="0.2">
      <c r="B25" s="652"/>
      <c r="C25" s="653"/>
      <c r="D25" s="653"/>
      <c r="E25" s="654"/>
      <c r="F25" s="661"/>
      <c r="G25" s="662"/>
      <c r="H25" s="662"/>
      <c r="I25" s="663"/>
      <c r="J25" s="661"/>
      <c r="K25" s="662"/>
      <c r="L25" s="662"/>
      <c r="M25" s="662"/>
      <c r="N25" s="663"/>
      <c r="O25" s="661"/>
      <c r="P25" s="662"/>
      <c r="Q25" s="663"/>
      <c r="R25" s="661"/>
      <c r="S25" s="662"/>
      <c r="T25" s="663"/>
    </row>
    <row r="26" spans="2:20" ht="409.6" customHeight="1" x14ac:dyDescent="0.2">
      <c r="B26" s="652"/>
      <c r="C26" s="653"/>
      <c r="D26" s="653"/>
      <c r="E26" s="654"/>
      <c r="F26" s="661"/>
      <c r="G26" s="662"/>
      <c r="H26" s="662"/>
      <c r="I26" s="663"/>
      <c r="J26" s="661"/>
      <c r="K26" s="662"/>
      <c r="L26" s="662"/>
      <c r="M26" s="662"/>
      <c r="N26" s="663"/>
      <c r="O26" s="661"/>
      <c r="P26" s="662"/>
      <c r="Q26" s="663"/>
      <c r="R26" s="661"/>
      <c r="S26" s="662"/>
      <c r="T26" s="663"/>
    </row>
    <row r="27" spans="2:20" ht="144" customHeight="1" x14ac:dyDescent="0.2">
      <c r="B27" s="655"/>
      <c r="C27" s="656"/>
      <c r="D27" s="656"/>
      <c r="E27" s="657"/>
      <c r="F27" s="682"/>
      <c r="G27" s="683"/>
      <c r="H27" s="683"/>
      <c r="I27" s="684"/>
      <c r="J27" s="682"/>
      <c r="K27" s="683"/>
      <c r="L27" s="683"/>
      <c r="M27" s="683"/>
      <c r="N27" s="684"/>
      <c r="O27" s="682"/>
      <c r="P27" s="683"/>
      <c r="Q27" s="684"/>
      <c r="R27" s="682"/>
      <c r="S27" s="683"/>
      <c r="T27" s="684"/>
    </row>
    <row r="28" spans="2:20" ht="82.5" customHeight="1" x14ac:dyDescent="0.2">
      <c r="B28" s="418" t="s">
        <v>19</v>
      </c>
      <c r="C28" s="418"/>
      <c r="D28" s="418"/>
      <c r="E28" s="418"/>
      <c r="F28" s="676" t="s">
        <v>443</v>
      </c>
      <c r="G28" s="677"/>
      <c r="H28" s="677"/>
      <c r="I28" s="685"/>
      <c r="J28" s="701" t="s">
        <v>118</v>
      </c>
      <c r="K28" s="701"/>
      <c r="L28" s="701"/>
      <c r="M28" s="701"/>
      <c r="N28" s="701"/>
      <c r="O28" s="676" t="s">
        <v>119</v>
      </c>
      <c r="P28" s="677"/>
      <c r="Q28" s="685"/>
      <c r="R28" s="664"/>
      <c r="S28" s="665"/>
      <c r="T28" s="666"/>
    </row>
    <row r="29" spans="2:20" ht="133.9" customHeight="1" x14ac:dyDescent="0.2">
      <c r="B29" s="418" t="s">
        <v>20</v>
      </c>
      <c r="C29" s="418"/>
      <c r="D29" s="418"/>
      <c r="E29" s="418"/>
      <c r="F29" s="658" t="s">
        <v>445</v>
      </c>
      <c r="G29" s="659"/>
      <c r="H29" s="659"/>
      <c r="I29" s="660"/>
      <c r="J29" s="676" t="s">
        <v>446</v>
      </c>
      <c r="K29" s="677"/>
      <c r="L29" s="677"/>
      <c r="M29" s="677"/>
      <c r="N29" s="685"/>
      <c r="O29" s="676" t="s">
        <v>444</v>
      </c>
      <c r="P29" s="677"/>
      <c r="Q29" s="677"/>
      <c r="R29" s="524" t="s">
        <v>486</v>
      </c>
      <c r="S29" s="665"/>
      <c r="T29" s="666"/>
    </row>
    <row r="30" spans="2:20" ht="237.6" customHeight="1" x14ac:dyDescent="0.2">
      <c r="B30" s="418" t="s">
        <v>21</v>
      </c>
      <c r="C30" s="418"/>
      <c r="D30" s="418"/>
      <c r="E30" s="418"/>
      <c r="F30" s="664"/>
      <c r="G30" s="665"/>
      <c r="H30" s="665"/>
      <c r="I30" s="666"/>
      <c r="J30" s="724"/>
      <c r="K30" s="724"/>
      <c r="L30" s="724"/>
      <c r="M30" s="724"/>
      <c r="N30" s="724"/>
      <c r="O30" s="676" t="s">
        <v>447</v>
      </c>
      <c r="P30" s="677"/>
      <c r="Q30" s="685"/>
      <c r="R30" s="664"/>
      <c r="S30" s="665"/>
      <c r="T30" s="666"/>
    </row>
    <row r="31" spans="2:20" ht="409.6" customHeight="1" x14ac:dyDescent="0.2">
      <c r="B31" s="649" t="s">
        <v>22</v>
      </c>
      <c r="C31" s="650"/>
      <c r="D31" s="650"/>
      <c r="E31" s="651"/>
      <c r="F31" s="658" t="s">
        <v>355</v>
      </c>
      <c r="G31" s="659"/>
      <c r="H31" s="659"/>
      <c r="I31" s="660"/>
      <c r="J31" s="658" t="s">
        <v>448</v>
      </c>
      <c r="K31" s="659"/>
      <c r="L31" s="659"/>
      <c r="M31" s="659"/>
      <c r="N31" s="660"/>
      <c r="O31" s="658" t="s">
        <v>121</v>
      </c>
      <c r="P31" s="659"/>
      <c r="Q31" s="660"/>
      <c r="R31" s="658" t="s">
        <v>120</v>
      </c>
      <c r="S31" s="659"/>
      <c r="T31" s="660"/>
    </row>
    <row r="32" spans="2:20" ht="15" customHeight="1" x14ac:dyDescent="0.2">
      <c r="B32" s="655"/>
      <c r="C32" s="656"/>
      <c r="D32" s="656"/>
      <c r="E32" s="657"/>
      <c r="F32" s="682"/>
      <c r="G32" s="683"/>
      <c r="H32" s="683"/>
      <c r="I32" s="684"/>
      <c r="J32" s="682"/>
      <c r="K32" s="683"/>
      <c r="L32" s="683"/>
      <c r="M32" s="683"/>
      <c r="N32" s="684"/>
      <c r="O32" s="682"/>
      <c r="P32" s="683"/>
      <c r="Q32" s="684"/>
      <c r="R32" s="682"/>
      <c r="S32" s="683"/>
      <c r="T32" s="684"/>
    </row>
    <row r="33" spans="2:20" ht="409.15" customHeight="1" x14ac:dyDescent="0.2">
      <c r="B33" s="649" t="s">
        <v>23</v>
      </c>
      <c r="C33" s="650"/>
      <c r="D33" s="650"/>
      <c r="E33" s="651"/>
      <c r="F33" s="658" t="s">
        <v>449</v>
      </c>
      <c r="G33" s="659"/>
      <c r="H33" s="659"/>
      <c r="I33" s="660"/>
      <c r="J33" s="552" t="s">
        <v>450</v>
      </c>
      <c r="K33" s="553"/>
      <c r="L33" s="553"/>
      <c r="M33" s="553"/>
      <c r="N33" s="554"/>
      <c r="O33" s="552" t="s">
        <v>451</v>
      </c>
      <c r="P33" s="553"/>
      <c r="Q33" s="554"/>
      <c r="R33" s="552"/>
      <c r="S33" s="553"/>
      <c r="T33" s="554"/>
    </row>
    <row r="34" spans="2:20" ht="79.900000000000006" customHeight="1" x14ac:dyDescent="0.2">
      <c r="B34" s="655"/>
      <c r="C34" s="656"/>
      <c r="D34" s="656"/>
      <c r="E34" s="657"/>
      <c r="F34" s="682"/>
      <c r="G34" s="683"/>
      <c r="H34" s="683"/>
      <c r="I34" s="684"/>
      <c r="J34" s="558"/>
      <c r="K34" s="559"/>
      <c r="L34" s="559"/>
      <c r="M34" s="559"/>
      <c r="N34" s="560"/>
      <c r="O34" s="558"/>
      <c r="P34" s="559"/>
      <c r="Q34" s="560"/>
      <c r="R34" s="558"/>
      <c r="S34" s="559"/>
      <c r="T34" s="560"/>
    </row>
    <row r="35" spans="2:20" ht="409.6" customHeight="1" x14ac:dyDescent="0.2">
      <c r="B35" s="418" t="s">
        <v>24</v>
      </c>
      <c r="C35" s="418"/>
      <c r="D35" s="418"/>
      <c r="E35" s="418"/>
      <c r="F35" s="466"/>
      <c r="G35" s="466"/>
      <c r="H35" s="466"/>
      <c r="I35" s="466"/>
      <c r="J35" s="466" t="s">
        <v>122</v>
      </c>
      <c r="K35" s="466"/>
      <c r="L35" s="466"/>
      <c r="M35" s="466"/>
      <c r="N35" s="466"/>
      <c r="O35" s="725" t="s">
        <v>487</v>
      </c>
      <c r="P35" s="725"/>
      <c r="Q35" s="725"/>
      <c r="R35" s="466"/>
      <c r="S35" s="466"/>
      <c r="T35" s="466"/>
    </row>
    <row r="36" spans="2:20" ht="206.45" customHeight="1" x14ac:dyDescent="0.2">
      <c r="B36" s="418"/>
      <c r="C36" s="418"/>
      <c r="D36" s="418"/>
      <c r="E36" s="418"/>
      <c r="F36" s="466"/>
      <c r="G36" s="466"/>
      <c r="H36" s="466"/>
      <c r="I36" s="466"/>
      <c r="J36" s="466"/>
      <c r="K36" s="466"/>
      <c r="L36" s="466"/>
      <c r="M36" s="466"/>
      <c r="N36" s="466"/>
      <c r="O36" s="725"/>
      <c r="P36" s="725"/>
      <c r="Q36" s="725"/>
      <c r="R36" s="466"/>
      <c r="S36" s="466"/>
      <c r="T36" s="466"/>
    </row>
    <row r="37" spans="2:20" ht="30" customHeight="1" x14ac:dyDescent="0.2">
      <c r="B37" s="721" t="s">
        <v>109</v>
      </c>
      <c r="C37" s="722"/>
      <c r="D37" s="722"/>
      <c r="E37" s="722"/>
      <c r="F37" s="722"/>
      <c r="G37" s="722"/>
      <c r="H37" s="722"/>
      <c r="I37" s="722"/>
      <c r="J37" s="722"/>
      <c r="K37" s="722"/>
      <c r="L37" s="722"/>
      <c r="M37" s="722"/>
      <c r="N37" s="722"/>
      <c r="O37" s="722"/>
      <c r="P37" s="722"/>
      <c r="Q37" s="722"/>
      <c r="R37" s="722"/>
      <c r="S37" s="722"/>
      <c r="T37" s="723"/>
    </row>
    <row r="38" spans="2:20" ht="22.5" customHeight="1" x14ac:dyDescent="0.2">
      <c r="B38" s="389" t="s">
        <v>25</v>
      </c>
      <c r="C38" s="390"/>
      <c r="D38" s="390"/>
      <c r="E38" s="390"/>
      <c r="F38" s="390"/>
      <c r="G38" s="390"/>
      <c r="H38" s="391"/>
      <c r="I38" s="389" t="s">
        <v>26</v>
      </c>
      <c r="J38" s="391"/>
      <c r="K38" s="389" t="s">
        <v>4</v>
      </c>
      <c r="L38" s="391"/>
      <c r="M38" s="389" t="s">
        <v>27</v>
      </c>
      <c r="N38" s="390"/>
      <c r="O38" s="390"/>
      <c r="P38" s="390"/>
      <c r="Q38" s="390"/>
      <c r="R38" s="391"/>
      <c r="S38" s="389" t="s">
        <v>4</v>
      </c>
      <c r="T38" s="391"/>
    </row>
    <row r="39" spans="2:20" ht="57" customHeight="1" x14ac:dyDescent="0.2">
      <c r="B39" s="372" t="s">
        <v>1114</v>
      </c>
      <c r="C39" s="373"/>
      <c r="D39" s="373"/>
      <c r="E39" s="373"/>
      <c r="F39" s="373"/>
      <c r="G39" s="373"/>
      <c r="H39" s="374"/>
      <c r="I39" s="705" t="s">
        <v>1115</v>
      </c>
      <c r="J39" s="705"/>
      <c r="K39" s="465">
        <v>44215</v>
      </c>
      <c r="L39" s="465"/>
      <c r="M39" s="466" t="s">
        <v>729</v>
      </c>
      <c r="N39" s="466"/>
      <c r="O39" s="466"/>
      <c r="P39" s="466"/>
      <c r="Q39" s="466"/>
      <c r="R39" s="466"/>
      <c r="S39" s="289"/>
      <c r="T39" s="290"/>
    </row>
    <row r="40" spans="2:20" ht="47.25" customHeight="1" x14ac:dyDescent="0.2">
      <c r="B40" s="372" t="s">
        <v>1403</v>
      </c>
      <c r="C40" s="373"/>
      <c r="D40" s="373"/>
      <c r="E40" s="373"/>
      <c r="F40" s="373"/>
      <c r="G40" s="373"/>
      <c r="H40" s="374"/>
      <c r="I40" s="705" t="s">
        <v>1404</v>
      </c>
      <c r="J40" s="705"/>
      <c r="K40" s="465">
        <v>44221</v>
      </c>
      <c r="L40" s="465"/>
      <c r="M40" s="466" t="s">
        <v>729</v>
      </c>
      <c r="N40" s="466"/>
      <c r="O40" s="466"/>
      <c r="P40" s="466"/>
      <c r="Q40" s="466"/>
      <c r="R40" s="466"/>
      <c r="S40" s="316"/>
      <c r="T40" s="317"/>
    </row>
    <row r="41" spans="2:20" ht="47.25" customHeight="1" x14ac:dyDescent="0.2">
      <c r="B41" s="372" t="s">
        <v>1116</v>
      </c>
      <c r="C41" s="373"/>
      <c r="D41" s="373"/>
      <c r="E41" s="373"/>
      <c r="F41" s="373"/>
      <c r="G41" s="373"/>
      <c r="H41" s="374"/>
      <c r="I41" s="705" t="s">
        <v>1117</v>
      </c>
      <c r="J41" s="705"/>
      <c r="K41" s="465">
        <v>44223</v>
      </c>
      <c r="L41" s="465"/>
      <c r="M41" s="466" t="s">
        <v>729</v>
      </c>
      <c r="N41" s="466"/>
      <c r="O41" s="466"/>
      <c r="P41" s="466"/>
      <c r="Q41" s="466"/>
      <c r="R41" s="466"/>
      <c r="S41" s="340"/>
      <c r="T41" s="339"/>
    </row>
    <row r="42" spans="2:20" ht="80.25" customHeight="1" x14ac:dyDescent="0.2">
      <c r="B42" s="372" t="s">
        <v>1118</v>
      </c>
      <c r="C42" s="373"/>
      <c r="D42" s="373"/>
      <c r="E42" s="373"/>
      <c r="F42" s="373"/>
      <c r="G42" s="373"/>
      <c r="H42" s="374"/>
      <c r="I42" s="705" t="s">
        <v>1119</v>
      </c>
      <c r="J42" s="705"/>
      <c r="K42" s="465">
        <v>44225</v>
      </c>
      <c r="L42" s="465"/>
      <c r="M42" s="466" t="s">
        <v>729</v>
      </c>
      <c r="N42" s="466"/>
      <c r="O42" s="466"/>
      <c r="P42" s="466"/>
      <c r="Q42" s="466"/>
      <c r="R42" s="466"/>
      <c r="S42" s="340"/>
      <c r="T42" s="339"/>
    </row>
    <row r="43" spans="2:20" ht="58.5" customHeight="1" x14ac:dyDescent="0.2">
      <c r="B43" s="372" t="s">
        <v>1405</v>
      </c>
      <c r="C43" s="373"/>
      <c r="D43" s="373"/>
      <c r="E43" s="373"/>
      <c r="F43" s="373"/>
      <c r="G43" s="373"/>
      <c r="H43" s="374"/>
      <c r="I43" s="705" t="s">
        <v>1406</v>
      </c>
      <c r="J43" s="705"/>
      <c r="K43" s="465">
        <v>44225</v>
      </c>
      <c r="L43" s="465"/>
      <c r="M43" s="466" t="s">
        <v>729</v>
      </c>
      <c r="N43" s="466"/>
      <c r="O43" s="466"/>
      <c r="P43" s="466"/>
      <c r="Q43" s="466"/>
      <c r="R43" s="466"/>
      <c r="S43" s="360"/>
      <c r="T43" s="352"/>
    </row>
    <row r="44" spans="2:20" ht="46.5" customHeight="1" x14ac:dyDescent="0.2">
      <c r="B44" s="372" t="s">
        <v>1407</v>
      </c>
      <c r="C44" s="373"/>
      <c r="D44" s="373"/>
      <c r="E44" s="373"/>
      <c r="F44" s="373"/>
      <c r="G44" s="373"/>
      <c r="H44" s="374"/>
      <c r="I44" s="705" t="s">
        <v>1408</v>
      </c>
      <c r="J44" s="705"/>
      <c r="K44" s="465">
        <v>44228</v>
      </c>
      <c r="L44" s="465"/>
      <c r="M44" s="466" t="s">
        <v>729</v>
      </c>
      <c r="N44" s="466"/>
      <c r="O44" s="466"/>
      <c r="P44" s="466"/>
      <c r="Q44" s="466"/>
      <c r="R44" s="466"/>
      <c r="S44" s="360"/>
      <c r="T44" s="352"/>
    </row>
    <row r="45" spans="2:20" ht="48.75" customHeight="1" x14ac:dyDescent="0.2">
      <c r="B45" s="372" t="s">
        <v>1409</v>
      </c>
      <c r="C45" s="373"/>
      <c r="D45" s="373"/>
      <c r="E45" s="373"/>
      <c r="F45" s="373"/>
      <c r="G45" s="373"/>
      <c r="H45" s="374"/>
      <c r="I45" s="705" t="s">
        <v>1410</v>
      </c>
      <c r="J45" s="705"/>
      <c r="K45" s="465">
        <v>44228</v>
      </c>
      <c r="L45" s="465"/>
      <c r="M45" s="466" t="s">
        <v>729</v>
      </c>
      <c r="N45" s="466"/>
      <c r="O45" s="466"/>
      <c r="P45" s="466"/>
      <c r="Q45" s="466"/>
      <c r="R45" s="466"/>
      <c r="S45" s="360"/>
      <c r="T45" s="352"/>
    </row>
    <row r="46" spans="2:20" ht="48.75" customHeight="1" x14ac:dyDescent="0.2">
      <c r="B46" s="372" t="s">
        <v>1411</v>
      </c>
      <c r="C46" s="373"/>
      <c r="D46" s="373"/>
      <c r="E46" s="373"/>
      <c r="F46" s="373"/>
      <c r="G46" s="373"/>
      <c r="H46" s="374"/>
      <c r="I46" s="705" t="s">
        <v>1412</v>
      </c>
      <c r="J46" s="705"/>
      <c r="K46" s="465">
        <v>44228</v>
      </c>
      <c r="L46" s="465"/>
      <c r="M46" s="466" t="s">
        <v>729</v>
      </c>
      <c r="N46" s="466"/>
      <c r="O46" s="466"/>
      <c r="P46" s="466"/>
      <c r="Q46" s="466"/>
      <c r="R46" s="466"/>
      <c r="S46" s="360"/>
      <c r="T46" s="352"/>
    </row>
    <row r="47" spans="2:20" ht="48.75" customHeight="1" x14ac:dyDescent="0.2">
      <c r="B47" s="372" t="s">
        <v>1413</v>
      </c>
      <c r="C47" s="373"/>
      <c r="D47" s="373"/>
      <c r="E47" s="373"/>
      <c r="F47" s="373"/>
      <c r="G47" s="373"/>
      <c r="H47" s="374"/>
      <c r="I47" s="705" t="s">
        <v>1414</v>
      </c>
      <c r="J47" s="705"/>
      <c r="K47" s="465">
        <v>44229</v>
      </c>
      <c r="L47" s="465"/>
      <c r="M47" s="466" t="s">
        <v>729</v>
      </c>
      <c r="N47" s="466"/>
      <c r="O47" s="466"/>
      <c r="P47" s="466"/>
      <c r="Q47" s="466"/>
      <c r="R47" s="466"/>
      <c r="S47" s="360"/>
      <c r="T47" s="352"/>
    </row>
    <row r="48" spans="2:20" ht="48.75" customHeight="1" x14ac:dyDescent="0.2">
      <c r="B48" s="372" t="s">
        <v>1416</v>
      </c>
      <c r="C48" s="373"/>
      <c r="D48" s="373"/>
      <c r="E48" s="373"/>
      <c r="F48" s="373"/>
      <c r="G48" s="373"/>
      <c r="H48" s="374"/>
      <c r="I48" s="705" t="s">
        <v>1415</v>
      </c>
      <c r="J48" s="705"/>
      <c r="K48" s="465">
        <v>44229</v>
      </c>
      <c r="L48" s="465"/>
      <c r="M48" s="466" t="s">
        <v>729</v>
      </c>
      <c r="N48" s="466"/>
      <c r="O48" s="466"/>
      <c r="P48" s="466"/>
      <c r="Q48" s="466"/>
      <c r="R48" s="466"/>
      <c r="S48" s="360"/>
      <c r="T48" s="352"/>
    </row>
    <row r="49" spans="2:20" ht="37.5" customHeight="1" x14ac:dyDescent="0.2">
      <c r="B49" s="372" t="s">
        <v>1120</v>
      </c>
      <c r="C49" s="373"/>
      <c r="D49" s="373"/>
      <c r="E49" s="373"/>
      <c r="F49" s="373"/>
      <c r="G49" s="373"/>
      <c r="H49" s="374"/>
      <c r="I49" s="705" t="s">
        <v>1121</v>
      </c>
      <c r="J49" s="705"/>
      <c r="K49" s="465">
        <v>44225</v>
      </c>
      <c r="L49" s="465"/>
      <c r="M49" s="466" t="s">
        <v>729</v>
      </c>
      <c r="N49" s="466"/>
      <c r="O49" s="466"/>
      <c r="P49" s="466"/>
      <c r="Q49" s="466"/>
      <c r="R49" s="466"/>
      <c r="S49" s="137"/>
      <c r="T49" s="138"/>
    </row>
    <row r="50" spans="2:20" ht="14.25" customHeight="1" x14ac:dyDescent="0.2">
      <c r="B50" s="42"/>
      <c r="C50" s="43"/>
      <c r="D50" s="43"/>
      <c r="E50" s="43"/>
      <c r="F50" s="43"/>
      <c r="G50" s="43"/>
      <c r="H50" s="43"/>
      <c r="I50" s="43"/>
      <c r="J50" s="43"/>
      <c r="K50" s="43"/>
      <c r="L50" s="43"/>
      <c r="M50" s="43"/>
      <c r="N50" s="43"/>
      <c r="O50" s="43"/>
      <c r="P50" s="43"/>
      <c r="Q50" s="43"/>
      <c r="R50" s="43"/>
      <c r="S50" s="43"/>
      <c r="T50" s="44"/>
    </row>
    <row r="51" spans="2:20" ht="22.5" customHeight="1" x14ac:dyDescent="0.2">
      <c r="B51" s="709" t="s">
        <v>28</v>
      </c>
      <c r="C51" s="709"/>
      <c r="D51" s="709"/>
      <c r="E51" s="709"/>
      <c r="F51" s="709"/>
      <c r="G51" s="709"/>
      <c r="H51" s="709"/>
      <c r="I51" s="709"/>
      <c r="J51" s="709"/>
      <c r="K51" s="709"/>
      <c r="L51" s="709"/>
      <c r="M51" s="709"/>
      <c r="N51" s="709"/>
      <c r="O51" s="709"/>
      <c r="P51" s="709"/>
      <c r="Q51" s="709"/>
      <c r="R51" s="709"/>
      <c r="S51" s="709"/>
      <c r="T51" s="709"/>
    </row>
    <row r="52" spans="2:20" customFormat="1" ht="25.5" customHeight="1" x14ac:dyDescent="0.25">
      <c r="B52" s="535" t="s">
        <v>124</v>
      </c>
      <c r="C52" s="711"/>
      <c r="D52" s="711"/>
      <c r="E52" s="711"/>
      <c r="F52" s="711"/>
      <c r="G52" s="711"/>
      <c r="H52" s="711"/>
      <c r="I52" s="711"/>
      <c r="J52" s="711"/>
      <c r="K52" s="711"/>
      <c r="L52" s="711"/>
      <c r="M52" s="711"/>
      <c r="N52" s="711"/>
      <c r="O52" s="711"/>
      <c r="P52" s="711"/>
      <c r="Q52" s="711"/>
      <c r="R52" s="711"/>
      <c r="S52" s="711"/>
      <c r="T52" s="536"/>
    </row>
    <row r="53" spans="2:20" customFormat="1" ht="34.5" customHeight="1" x14ac:dyDescent="0.25">
      <c r="B53" s="52" t="s">
        <v>29</v>
      </c>
      <c r="C53" s="421" t="s">
        <v>125</v>
      </c>
      <c r="D53" s="423"/>
      <c r="E53" s="421" t="s">
        <v>356</v>
      </c>
      <c r="F53" s="422"/>
      <c r="G53" s="422"/>
      <c r="H53" s="423"/>
      <c r="I53" s="421" t="s">
        <v>30</v>
      </c>
      <c r="J53" s="422"/>
      <c r="K53" s="422"/>
      <c r="L53" s="422"/>
      <c r="M53" s="422"/>
      <c r="N53" s="422"/>
      <c r="O53" s="422"/>
      <c r="P53" s="422"/>
      <c r="Q53" s="422"/>
      <c r="R53" s="423"/>
      <c r="S53" s="421" t="s">
        <v>31</v>
      </c>
      <c r="T53" s="423"/>
    </row>
    <row r="54" spans="2:20" customFormat="1" ht="48" customHeight="1" x14ac:dyDescent="0.25">
      <c r="B54" s="469" t="s">
        <v>32</v>
      </c>
      <c r="C54" s="469" t="s">
        <v>123</v>
      </c>
      <c r="D54" s="469"/>
      <c r="E54" s="463" t="s">
        <v>357</v>
      </c>
      <c r="F54" s="463"/>
      <c r="G54" s="463"/>
      <c r="H54" s="463"/>
      <c r="I54" s="464" t="s">
        <v>564</v>
      </c>
      <c r="J54" s="464"/>
      <c r="K54" s="464"/>
      <c r="L54" s="464"/>
      <c r="M54" s="464"/>
      <c r="N54" s="464"/>
      <c r="O54" s="464"/>
      <c r="P54" s="464"/>
      <c r="Q54" s="464"/>
      <c r="R54" s="464"/>
      <c r="S54" s="461">
        <v>1</v>
      </c>
      <c r="T54" s="462"/>
    </row>
    <row r="55" spans="2:20" customFormat="1" ht="58.9" customHeight="1" x14ac:dyDescent="0.25">
      <c r="B55" s="469"/>
      <c r="C55" s="469"/>
      <c r="D55" s="469"/>
      <c r="E55" s="463" t="s">
        <v>358</v>
      </c>
      <c r="F55" s="463"/>
      <c r="G55" s="463"/>
      <c r="H55" s="463"/>
      <c r="I55" s="464" t="s">
        <v>565</v>
      </c>
      <c r="J55" s="464"/>
      <c r="K55" s="464"/>
      <c r="L55" s="464"/>
      <c r="M55" s="464"/>
      <c r="N55" s="464"/>
      <c r="O55" s="464"/>
      <c r="P55" s="464"/>
      <c r="Q55" s="464"/>
      <c r="R55" s="464"/>
      <c r="S55" s="461">
        <v>1</v>
      </c>
      <c r="T55" s="462"/>
    </row>
    <row r="56" spans="2:20" customFormat="1" ht="66" customHeight="1" x14ac:dyDescent="0.25">
      <c r="B56" s="469"/>
      <c r="C56" s="469"/>
      <c r="D56" s="469"/>
      <c r="E56" s="463" t="s">
        <v>359</v>
      </c>
      <c r="F56" s="463"/>
      <c r="G56" s="463"/>
      <c r="H56" s="463"/>
      <c r="I56" s="464" t="s">
        <v>413</v>
      </c>
      <c r="J56" s="464"/>
      <c r="K56" s="464"/>
      <c r="L56" s="464"/>
      <c r="M56" s="464"/>
      <c r="N56" s="464"/>
      <c r="O56" s="464"/>
      <c r="P56" s="464"/>
      <c r="Q56" s="464"/>
      <c r="R56" s="464"/>
      <c r="S56" s="461">
        <v>1</v>
      </c>
      <c r="T56" s="462"/>
    </row>
    <row r="57" spans="2:20" s="72" customFormat="1" ht="63.6" customHeight="1" x14ac:dyDescent="0.25">
      <c r="B57" s="469"/>
      <c r="C57" s="469"/>
      <c r="D57" s="469"/>
      <c r="E57" s="463" t="s">
        <v>984</v>
      </c>
      <c r="F57" s="463"/>
      <c r="G57" s="463"/>
      <c r="H57" s="463"/>
      <c r="I57" s="464" t="s">
        <v>566</v>
      </c>
      <c r="J57" s="464"/>
      <c r="K57" s="464"/>
      <c r="L57" s="464"/>
      <c r="M57" s="464"/>
      <c r="N57" s="464"/>
      <c r="O57" s="464"/>
      <c r="P57" s="464"/>
      <c r="Q57" s="464"/>
      <c r="R57" s="464"/>
      <c r="S57" s="461">
        <v>1</v>
      </c>
      <c r="T57" s="462"/>
    </row>
    <row r="58" spans="2:20" customFormat="1" ht="36.6" customHeight="1" x14ac:dyDescent="0.25">
      <c r="B58" s="469"/>
      <c r="C58" s="469"/>
      <c r="D58" s="469"/>
      <c r="E58" s="463" t="s">
        <v>360</v>
      </c>
      <c r="F58" s="463"/>
      <c r="G58" s="463"/>
      <c r="H58" s="463"/>
      <c r="I58" s="464" t="s">
        <v>280</v>
      </c>
      <c r="J58" s="464"/>
      <c r="K58" s="464"/>
      <c r="L58" s="464"/>
      <c r="M58" s="464"/>
      <c r="N58" s="464"/>
      <c r="O58" s="464"/>
      <c r="P58" s="464"/>
      <c r="Q58" s="464"/>
      <c r="R58" s="464"/>
      <c r="S58" s="461">
        <v>1</v>
      </c>
      <c r="T58" s="461"/>
    </row>
    <row r="59" spans="2:20" customFormat="1" ht="73.900000000000006" customHeight="1" x14ac:dyDescent="0.25">
      <c r="B59" s="469"/>
      <c r="C59" s="469"/>
      <c r="D59" s="469"/>
      <c r="E59" s="463" t="s">
        <v>361</v>
      </c>
      <c r="F59" s="463"/>
      <c r="G59" s="463"/>
      <c r="H59" s="463"/>
      <c r="I59" s="464" t="s">
        <v>567</v>
      </c>
      <c r="J59" s="464"/>
      <c r="K59" s="464"/>
      <c r="L59" s="464"/>
      <c r="M59" s="464"/>
      <c r="N59" s="464"/>
      <c r="O59" s="464"/>
      <c r="P59" s="464"/>
      <c r="Q59" s="464"/>
      <c r="R59" s="464"/>
      <c r="S59" s="461">
        <v>1</v>
      </c>
      <c r="T59" s="462"/>
    </row>
    <row r="60" spans="2:20" customFormat="1" ht="76.150000000000006" customHeight="1" x14ac:dyDescent="0.25">
      <c r="B60" s="469"/>
      <c r="C60" s="469"/>
      <c r="D60" s="469"/>
      <c r="E60" s="463" t="s">
        <v>362</v>
      </c>
      <c r="F60" s="463"/>
      <c r="G60" s="463"/>
      <c r="H60" s="463"/>
      <c r="I60" s="464" t="s">
        <v>568</v>
      </c>
      <c r="J60" s="464"/>
      <c r="K60" s="464"/>
      <c r="L60" s="464"/>
      <c r="M60" s="464"/>
      <c r="N60" s="464"/>
      <c r="O60" s="464"/>
      <c r="P60" s="464"/>
      <c r="Q60" s="464"/>
      <c r="R60" s="464"/>
      <c r="S60" s="461">
        <v>1</v>
      </c>
      <c r="T60" s="462"/>
    </row>
    <row r="61" spans="2:20" customFormat="1" ht="101.45" customHeight="1" x14ac:dyDescent="0.25">
      <c r="B61" s="469"/>
      <c r="C61" s="469"/>
      <c r="D61" s="469"/>
      <c r="E61" s="463" t="s">
        <v>363</v>
      </c>
      <c r="F61" s="463"/>
      <c r="G61" s="463"/>
      <c r="H61" s="463"/>
      <c r="I61" s="464" t="s">
        <v>569</v>
      </c>
      <c r="J61" s="464"/>
      <c r="K61" s="464"/>
      <c r="L61" s="464"/>
      <c r="M61" s="464"/>
      <c r="N61" s="464"/>
      <c r="O61" s="464"/>
      <c r="P61" s="464"/>
      <c r="Q61" s="464"/>
      <c r="R61" s="464"/>
      <c r="S61" s="461">
        <v>1</v>
      </c>
      <c r="T61" s="462"/>
    </row>
    <row r="62" spans="2:20" customFormat="1" ht="44.45" customHeight="1" x14ac:dyDescent="0.25">
      <c r="B62" s="469"/>
      <c r="C62" s="469"/>
      <c r="D62" s="469"/>
      <c r="E62" s="463" t="s">
        <v>364</v>
      </c>
      <c r="F62" s="463"/>
      <c r="G62" s="463"/>
      <c r="H62" s="463"/>
      <c r="I62" s="464" t="s">
        <v>110</v>
      </c>
      <c r="J62" s="464"/>
      <c r="K62" s="464"/>
      <c r="L62" s="464"/>
      <c r="M62" s="464"/>
      <c r="N62" s="464"/>
      <c r="O62" s="464"/>
      <c r="P62" s="464"/>
      <c r="Q62" s="464"/>
      <c r="R62" s="464"/>
      <c r="S62" s="461">
        <v>1</v>
      </c>
      <c r="T62" s="461"/>
    </row>
    <row r="63" spans="2:20" customFormat="1" ht="55.9" customHeight="1" x14ac:dyDescent="0.25">
      <c r="B63" s="469"/>
      <c r="C63" s="469"/>
      <c r="D63" s="469"/>
      <c r="E63" s="463" t="s">
        <v>365</v>
      </c>
      <c r="F63" s="463"/>
      <c r="G63" s="463"/>
      <c r="H63" s="463"/>
      <c r="I63" s="464" t="s">
        <v>296</v>
      </c>
      <c r="J63" s="464"/>
      <c r="K63" s="464"/>
      <c r="L63" s="464"/>
      <c r="M63" s="464"/>
      <c r="N63" s="464"/>
      <c r="O63" s="464"/>
      <c r="P63" s="464"/>
      <c r="Q63" s="464"/>
      <c r="R63" s="464"/>
      <c r="S63" s="461">
        <v>1</v>
      </c>
      <c r="T63" s="462"/>
    </row>
    <row r="64" spans="2:20" customFormat="1" ht="79.900000000000006" customHeight="1" x14ac:dyDescent="0.25">
      <c r="B64" s="470"/>
      <c r="C64" s="470"/>
      <c r="D64" s="470"/>
      <c r="E64" s="460" t="s">
        <v>366</v>
      </c>
      <c r="F64" s="460"/>
      <c r="G64" s="460"/>
      <c r="H64" s="460"/>
      <c r="I64" s="726" t="s">
        <v>570</v>
      </c>
      <c r="J64" s="726"/>
      <c r="K64" s="726"/>
      <c r="L64" s="726"/>
      <c r="M64" s="726"/>
      <c r="N64" s="726"/>
      <c r="O64" s="726"/>
      <c r="P64" s="726"/>
      <c r="Q64" s="726"/>
      <c r="R64" s="726"/>
      <c r="S64" s="467">
        <v>1</v>
      </c>
      <c r="T64" s="468"/>
    </row>
    <row r="65" spans="2:23" customFormat="1" ht="80.45" customHeight="1" x14ac:dyDescent="0.25">
      <c r="B65" s="728">
        <v>2.1</v>
      </c>
      <c r="C65" s="469" t="s">
        <v>34</v>
      </c>
      <c r="D65" s="469"/>
      <c r="E65" s="463" t="s">
        <v>357</v>
      </c>
      <c r="F65" s="463"/>
      <c r="G65" s="463"/>
      <c r="H65" s="463"/>
      <c r="I65" s="464" t="s">
        <v>981</v>
      </c>
      <c r="J65" s="464"/>
      <c r="K65" s="464"/>
      <c r="L65" s="464"/>
      <c r="M65" s="464"/>
      <c r="N65" s="464"/>
      <c r="O65" s="464"/>
      <c r="P65" s="464"/>
      <c r="Q65" s="464"/>
      <c r="R65" s="464"/>
      <c r="S65" s="461">
        <v>1</v>
      </c>
      <c r="T65" s="462"/>
    </row>
    <row r="66" spans="2:23" customFormat="1" ht="111" customHeight="1" x14ac:dyDescent="0.25">
      <c r="B66" s="728"/>
      <c r="C66" s="469"/>
      <c r="D66" s="469"/>
      <c r="E66" s="463" t="s">
        <v>571</v>
      </c>
      <c r="F66" s="463"/>
      <c r="G66" s="463"/>
      <c r="H66" s="463"/>
      <c r="I66" s="464" t="s">
        <v>414</v>
      </c>
      <c r="J66" s="464"/>
      <c r="K66" s="464"/>
      <c r="L66" s="464"/>
      <c r="M66" s="464"/>
      <c r="N66" s="464"/>
      <c r="O66" s="464"/>
      <c r="P66" s="464"/>
      <c r="Q66" s="464"/>
      <c r="R66" s="464"/>
      <c r="S66" s="461" t="s">
        <v>572</v>
      </c>
      <c r="T66" s="462"/>
      <c r="W66" s="80"/>
    </row>
    <row r="67" spans="2:23" customFormat="1" ht="106.9" customHeight="1" x14ac:dyDescent="0.25">
      <c r="B67" s="728"/>
      <c r="C67" s="469"/>
      <c r="D67" s="469"/>
      <c r="E67" s="463" t="s">
        <v>367</v>
      </c>
      <c r="F67" s="463"/>
      <c r="G67" s="463"/>
      <c r="H67" s="463"/>
      <c r="I67" s="464" t="s">
        <v>985</v>
      </c>
      <c r="J67" s="464"/>
      <c r="K67" s="464"/>
      <c r="L67" s="464"/>
      <c r="M67" s="464"/>
      <c r="N67" s="464"/>
      <c r="O67" s="464"/>
      <c r="P67" s="464"/>
      <c r="Q67" s="464"/>
      <c r="R67" s="464"/>
      <c r="S67" s="461">
        <v>1</v>
      </c>
      <c r="T67" s="461"/>
    </row>
    <row r="68" spans="2:23" customFormat="1" ht="67.5" customHeight="1" x14ac:dyDescent="0.25">
      <c r="B68" s="728"/>
      <c r="C68" s="469"/>
      <c r="D68" s="469"/>
      <c r="E68" s="463" t="s">
        <v>368</v>
      </c>
      <c r="F68" s="463"/>
      <c r="G68" s="463"/>
      <c r="H68" s="463"/>
      <c r="I68" s="464" t="s">
        <v>986</v>
      </c>
      <c r="J68" s="464"/>
      <c r="K68" s="464"/>
      <c r="L68" s="464"/>
      <c r="M68" s="464"/>
      <c r="N68" s="464"/>
      <c r="O68" s="464"/>
      <c r="P68" s="464"/>
      <c r="Q68" s="464"/>
      <c r="R68" s="464"/>
      <c r="S68" s="461">
        <v>1</v>
      </c>
      <c r="T68" s="461"/>
    </row>
    <row r="69" spans="2:23" customFormat="1" ht="62.45" customHeight="1" x14ac:dyDescent="0.25">
      <c r="B69" s="728"/>
      <c r="C69" s="469"/>
      <c r="D69" s="469"/>
      <c r="E69" s="463" t="s">
        <v>369</v>
      </c>
      <c r="F69" s="463"/>
      <c r="G69" s="463"/>
      <c r="H69" s="463"/>
      <c r="I69" s="464" t="s">
        <v>987</v>
      </c>
      <c r="J69" s="464"/>
      <c r="K69" s="464"/>
      <c r="L69" s="464"/>
      <c r="M69" s="464"/>
      <c r="N69" s="464"/>
      <c r="O69" s="464"/>
      <c r="P69" s="464"/>
      <c r="Q69" s="464"/>
      <c r="R69" s="464"/>
      <c r="S69" s="461">
        <v>1</v>
      </c>
      <c r="T69" s="461"/>
    </row>
    <row r="70" spans="2:23" customFormat="1" ht="112.9" customHeight="1" x14ac:dyDescent="0.25">
      <c r="B70" s="728"/>
      <c r="C70" s="469"/>
      <c r="D70" s="469"/>
      <c r="E70" s="463" t="s">
        <v>370</v>
      </c>
      <c r="F70" s="463"/>
      <c r="G70" s="463"/>
      <c r="H70" s="463"/>
      <c r="I70" s="464" t="s">
        <v>988</v>
      </c>
      <c r="J70" s="464"/>
      <c r="K70" s="464"/>
      <c r="L70" s="464"/>
      <c r="M70" s="464"/>
      <c r="N70" s="464"/>
      <c r="O70" s="464"/>
      <c r="P70" s="464"/>
      <c r="Q70" s="464"/>
      <c r="R70" s="464"/>
      <c r="S70" s="461">
        <v>1</v>
      </c>
      <c r="T70" s="461"/>
    </row>
    <row r="71" spans="2:23" customFormat="1" ht="39.6" customHeight="1" x14ac:dyDescent="0.25">
      <c r="B71" s="728"/>
      <c r="C71" s="469"/>
      <c r="D71" s="469"/>
      <c r="E71" s="463" t="s">
        <v>371</v>
      </c>
      <c r="F71" s="463"/>
      <c r="G71" s="463"/>
      <c r="H71" s="463"/>
      <c r="I71" s="464" t="s">
        <v>337</v>
      </c>
      <c r="J71" s="464"/>
      <c r="K71" s="464"/>
      <c r="L71" s="464"/>
      <c r="M71" s="464"/>
      <c r="N71" s="464"/>
      <c r="O71" s="464"/>
      <c r="P71" s="464"/>
      <c r="Q71" s="464"/>
      <c r="R71" s="464"/>
      <c r="S71" s="461">
        <v>1</v>
      </c>
      <c r="T71" s="461"/>
    </row>
    <row r="72" spans="2:23" customFormat="1" ht="58.15" customHeight="1" x14ac:dyDescent="0.25">
      <c r="B72" s="728"/>
      <c r="C72" s="469"/>
      <c r="D72" s="469"/>
      <c r="E72" s="463" t="s">
        <v>372</v>
      </c>
      <c r="F72" s="463"/>
      <c r="G72" s="463"/>
      <c r="H72" s="463"/>
      <c r="I72" s="464" t="s">
        <v>989</v>
      </c>
      <c r="J72" s="464"/>
      <c r="K72" s="464"/>
      <c r="L72" s="464"/>
      <c r="M72" s="464"/>
      <c r="N72" s="464"/>
      <c r="O72" s="464"/>
      <c r="P72" s="464"/>
      <c r="Q72" s="464"/>
      <c r="R72" s="464"/>
      <c r="S72" s="461">
        <v>1</v>
      </c>
      <c r="T72" s="461"/>
    </row>
    <row r="73" spans="2:23" customFormat="1" ht="69.599999999999994" customHeight="1" x14ac:dyDescent="0.25">
      <c r="B73" s="728"/>
      <c r="C73" s="469"/>
      <c r="D73" s="469"/>
      <c r="E73" s="463" t="s">
        <v>373</v>
      </c>
      <c r="F73" s="463"/>
      <c r="G73" s="463"/>
      <c r="H73" s="463"/>
      <c r="I73" s="464" t="s">
        <v>990</v>
      </c>
      <c r="J73" s="464"/>
      <c r="K73" s="464"/>
      <c r="L73" s="464"/>
      <c r="M73" s="464"/>
      <c r="N73" s="464"/>
      <c r="O73" s="464"/>
      <c r="P73" s="464"/>
      <c r="Q73" s="464"/>
      <c r="R73" s="464"/>
      <c r="S73" s="461">
        <v>1</v>
      </c>
      <c r="T73" s="462"/>
    </row>
    <row r="74" spans="2:23" customFormat="1" ht="50.25" customHeight="1" x14ac:dyDescent="0.25">
      <c r="B74" s="728"/>
      <c r="C74" s="469"/>
      <c r="D74" s="469"/>
      <c r="E74" s="463" t="s">
        <v>374</v>
      </c>
      <c r="F74" s="463"/>
      <c r="G74" s="463"/>
      <c r="H74" s="463"/>
      <c r="I74" s="464" t="s">
        <v>563</v>
      </c>
      <c r="J74" s="464"/>
      <c r="K74" s="464"/>
      <c r="L74" s="464"/>
      <c r="M74" s="464"/>
      <c r="N74" s="464"/>
      <c r="O74" s="464"/>
      <c r="P74" s="464"/>
      <c r="Q74" s="464"/>
      <c r="R74" s="464"/>
      <c r="S74" s="461">
        <v>1</v>
      </c>
      <c r="T74" s="462"/>
    </row>
    <row r="75" spans="2:23" customFormat="1" ht="55.15" customHeight="1" x14ac:dyDescent="0.25">
      <c r="B75" s="729"/>
      <c r="C75" s="470"/>
      <c r="D75" s="470"/>
      <c r="E75" s="460" t="s">
        <v>375</v>
      </c>
      <c r="F75" s="460"/>
      <c r="G75" s="460"/>
      <c r="H75" s="460"/>
      <c r="I75" s="726" t="s">
        <v>573</v>
      </c>
      <c r="J75" s="726"/>
      <c r="K75" s="726"/>
      <c r="L75" s="726"/>
      <c r="M75" s="726"/>
      <c r="N75" s="726"/>
      <c r="O75" s="726"/>
      <c r="P75" s="726"/>
      <c r="Q75" s="726"/>
      <c r="R75" s="726"/>
      <c r="S75" s="467">
        <v>1</v>
      </c>
      <c r="T75" s="468"/>
    </row>
    <row r="76" spans="2:23" customFormat="1" ht="75.599999999999994" customHeight="1" x14ac:dyDescent="0.25">
      <c r="B76" s="469" t="s">
        <v>857</v>
      </c>
      <c r="C76" s="469" t="s">
        <v>281</v>
      </c>
      <c r="D76" s="469"/>
      <c r="E76" s="463" t="s">
        <v>574</v>
      </c>
      <c r="F76" s="463"/>
      <c r="G76" s="463"/>
      <c r="H76" s="463"/>
      <c r="I76" s="464" t="s">
        <v>282</v>
      </c>
      <c r="J76" s="464"/>
      <c r="K76" s="464"/>
      <c r="L76" s="464"/>
      <c r="M76" s="464"/>
      <c r="N76" s="464"/>
      <c r="O76" s="464"/>
      <c r="P76" s="464"/>
      <c r="Q76" s="464"/>
      <c r="R76" s="464"/>
      <c r="S76" s="461">
        <v>1</v>
      </c>
      <c r="T76" s="461"/>
    </row>
    <row r="77" spans="2:23" customFormat="1" ht="246" customHeight="1" x14ac:dyDescent="0.25">
      <c r="B77" s="469"/>
      <c r="C77" s="469"/>
      <c r="D77" s="469"/>
      <c r="E77" s="463" t="s">
        <v>575</v>
      </c>
      <c r="F77" s="463"/>
      <c r="G77" s="463"/>
      <c r="H77" s="463"/>
      <c r="I77" s="727" t="s">
        <v>982</v>
      </c>
      <c r="J77" s="727"/>
      <c r="K77" s="727"/>
      <c r="L77" s="727"/>
      <c r="M77" s="727"/>
      <c r="N77" s="727"/>
      <c r="O77" s="727"/>
      <c r="P77" s="727"/>
      <c r="Q77" s="727"/>
      <c r="R77" s="727"/>
      <c r="S77" s="461">
        <v>1</v>
      </c>
      <c r="T77" s="461"/>
    </row>
    <row r="78" spans="2:23" customFormat="1" ht="243.6" customHeight="1" x14ac:dyDescent="0.25">
      <c r="B78" s="469"/>
      <c r="C78" s="469"/>
      <c r="D78" s="469"/>
      <c r="E78" s="469" t="s">
        <v>858</v>
      </c>
      <c r="F78" s="469"/>
      <c r="G78" s="469"/>
      <c r="H78" s="469"/>
      <c r="I78" s="751" t="s">
        <v>859</v>
      </c>
      <c r="J78" s="751"/>
      <c r="K78" s="751"/>
      <c r="L78" s="751"/>
      <c r="M78" s="751"/>
      <c r="N78" s="751"/>
      <c r="O78" s="751"/>
      <c r="P78" s="751"/>
      <c r="Q78" s="751"/>
      <c r="R78" s="751"/>
      <c r="S78" s="427">
        <v>1</v>
      </c>
      <c r="T78" s="427"/>
    </row>
    <row r="79" spans="2:23" customFormat="1" ht="27.75" customHeight="1" x14ac:dyDescent="0.25">
      <c r="B79" s="734"/>
      <c r="C79" s="735"/>
      <c r="D79" s="735"/>
      <c r="E79" s="735"/>
      <c r="F79" s="735"/>
      <c r="G79" s="735"/>
      <c r="H79" s="735"/>
      <c r="I79" s="735"/>
      <c r="J79" s="735"/>
      <c r="K79" s="735"/>
      <c r="L79" s="735"/>
      <c r="M79" s="735"/>
      <c r="N79" s="735"/>
      <c r="O79" s="735"/>
      <c r="P79" s="735"/>
      <c r="Q79" s="735"/>
      <c r="R79" s="735"/>
      <c r="S79" s="735"/>
      <c r="T79" s="736"/>
    </row>
    <row r="80" spans="2:23" customFormat="1" ht="27.75" customHeight="1" x14ac:dyDescent="0.25">
      <c r="B80" s="291" t="s">
        <v>29</v>
      </c>
      <c r="C80" s="737" t="s">
        <v>126</v>
      </c>
      <c r="D80" s="737"/>
      <c r="E80" s="737" t="s">
        <v>376</v>
      </c>
      <c r="F80" s="737"/>
      <c r="G80" s="737"/>
      <c r="H80" s="737"/>
      <c r="I80" s="737"/>
      <c r="J80" s="737" t="s">
        <v>30</v>
      </c>
      <c r="K80" s="737"/>
      <c r="L80" s="737"/>
      <c r="M80" s="737"/>
      <c r="N80" s="737"/>
      <c r="O80" s="737"/>
      <c r="P80" s="737"/>
      <c r="Q80" s="737"/>
      <c r="R80" s="737"/>
      <c r="S80" s="737" t="s">
        <v>31</v>
      </c>
      <c r="T80" s="737"/>
    </row>
    <row r="81" spans="2:20" customFormat="1" ht="48" customHeight="1" x14ac:dyDescent="0.25">
      <c r="B81" s="469" t="s">
        <v>35</v>
      </c>
      <c r="C81" s="469" t="s">
        <v>36</v>
      </c>
      <c r="D81" s="469"/>
      <c r="E81" s="417" t="s">
        <v>377</v>
      </c>
      <c r="F81" s="417"/>
      <c r="G81" s="417"/>
      <c r="H81" s="417"/>
      <c r="I81" s="417"/>
      <c r="J81" s="426" t="s">
        <v>576</v>
      </c>
      <c r="K81" s="426"/>
      <c r="L81" s="426"/>
      <c r="M81" s="426"/>
      <c r="N81" s="426"/>
      <c r="O81" s="426"/>
      <c r="P81" s="426"/>
      <c r="Q81" s="426"/>
      <c r="R81" s="426"/>
      <c r="S81" s="427">
        <v>1</v>
      </c>
      <c r="T81" s="428"/>
    </row>
    <row r="82" spans="2:20" customFormat="1" ht="37.9" customHeight="1" x14ac:dyDescent="0.25">
      <c r="B82" s="469"/>
      <c r="C82" s="469"/>
      <c r="D82" s="469"/>
      <c r="E82" s="417" t="s">
        <v>378</v>
      </c>
      <c r="F82" s="417"/>
      <c r="G82" s="417"/>
      <c r="H82" s="417"/>
      <c r="I82" s="417"/>
      <c r="J82" s="426" t="s">
        <v>577</v>
      </c>
      <c r="K82" s="426"/>
      <c r="L82" s="426"/>
      <c r="M82" s="426"/>
      <c r="N82" s="426"/>
      <c r="O82" s="426"/>
      <c r="P82" s="426"/>
      <c r="Q82" s="426"/>
      <c r="R82" s="426"/>
      <c r="S82" s="427">
        <v>1</v>
      </c>
      <c r="T82" s="428"/>
    </row>
    <row r="83" spans="2:20" customFormat="1" ht="134.44999999999999" customHeight="1" x14ac:dyDescent="0.25">
      <c r="B83" s="469"/>
      <c r="C83" s="469"/>
      <c r="D83" s="469"/>
      <c r="E83" s="417" t="s">
        <v>379</v>
      </c>
      <c r="F83" s="417"/>
      <c r="G83" s="417"/>
      <c r="H83" s="417"/>
      <c r="I83" s="417"/>
      <c r="J83" s="426" t="s">
        <v>297</v>
      </c>
      <c r="K83" s="426"/>
      <c r="L83" s="426"/>
      <c r="M83" s="426"/>
      <c r="N83" s="426"/>
      <c r="O83" s="426"/>
      <c r="P83" s="426"/>
      <c r="Q83" s="426"/>
      <c r="R83" s="426"/>
      <c r="S83" s="427">
        <v>1</v>
      </c>
      <c r="T83" s="428"/>
    </row>
    <row r="84" spans="2:20" customFormat="1" ht="56.25" customHeight="1" x14ac:dyDescent="0.25">
      <c r="B84" s="469"/>
      <c r="C84" s="469"/>
      <c r="D84" s="469"/>
      <c r="E84" s="417" t="s">
        <v>380</v>
      </c>
      <c r="F84" s="417"/>
      <c r="G84" s="417"/>
      <c r="H84" s="417"/>
      <c r="I84" s="417"/>
      <c r="J84" s="426" t="s">
        <v>578</v>
      </c>
      <c r="K84" s="426"/>
      <c r="L84" s="426"/>
      <c r="M84" s="426"/>
      <c r="N84" s="426"/>
      <c r="O84" s="426"/>
      <c r="P84" s="426"/>
      <c r="Q84" s="426"/>
      <c r="R84" s="426"/>
      <c r="S84" s="427">
        <v>1</v>
      </c>
      <c r="T84" s="428"/>
    </row>
    <row r="85" spans="2:20" customFormat="1" ht="47.45" customHeight="1" x14ac:dyDescent="0.25">
      <c r="B85" s="469"/>
      <c r="C85" s="469"/>
      <c r="D85" s="469"/>
      <c r="E85" s="417" t="s">
        <v>381</v>
      </c>
      <c r="F85" s="417"/>
      <c r="G85" s="417"/>
      <c r="H85" s="417"/>
      <c r="I85" s="417"/>
      <c r="J85" s="426" t="s">
        <v>127</v>
      </c>
      <c r="K85" s="426"/>
      <c r="L85" s="426"/>
      <c r="M85" s="426"/>
      <c r="N85" s="426"/>
      <c r="O85" s="426"/>
      <c r="P85" s="426"/>
      <c r="Q85" s="426"/>
      <c r="R85" s="426"/>
      <c r="S85" s="427">
        <v>1</v>
      </c>
      <c r="T85" s="428"/>
    </row>
    <row r="86" spans="2:20" customFormat="1" ht="118.9" customHeight="1" x14ac:dyDescent="0.25">
      <c r="B86" s="469"/>
      <c r="C86" s="469"/>
      <c r="D86" s="469"/>
      <c r="E86" s="469" t="s">
        <v>383</v>
      </c>
      <c r="F86" s="469"/>
      <c r="G86" s="469"/>
      <c r="H86" s="469"/>
      <c r="I86" s="469"/>
      <c r="J86" s="425" t="s">
        <v>983</v>
      </c>
      <c r="K86" s="425"/>
      <c r="L86" s="425"/>
      <c r="M86" s="425"/>
      <c r="N86" s="425"/>
      <c r="O86" s="425"/>
      <c r="P86" s="425"/>
      <c r="Q86" s="425"/>
      <c r="R86" s="425"/>
      <c r="S86" s="427">
        <v>1</v>
      </c>
      <c r="T86" s="428"/>
    </row>
    <row r="87" spans="2:20" customFormat="1" ht="44.45" customHeight="1" x14ac:dyDescent="0.25">
      <c r="B87" s="469"/>
      <c r="C87" s="469"/>
      <c r="D87" s="469"/>
      <c r="E87" s="417" t="s">
        <v>382</v>
      </c>
      <c r="F87" s="417"/>
      <c r="G87" s="417"/>
      <c r="H87" s="417"/>
      <c r="I87" s="417"/>
      <c r="J87" s="426" t="s">
        <v>579</v>
      </c>
      <c r="K87" s="426"/>
      <c r="L87" s="426"/>
      <c r="M87" s="426"/>
      <c r="N87" s="426"/>
      <c r="O87" s="426"/>
      <c r="P87" s="426"/>
      <c r="Q87" s="426"/>
      <c r="R87" s="426"/>
      <c r="S87" s="427">
        <v>1</v>
      </c>
      <c r="T87" s="428"/>
    </row>
    <row r="88" spans="2:20" customFormat="1" ht="139.5" customHeight="1" x14ac:dyDescent="0.25">
      <c r="B88" s="470"/>
      <c r="C88" s="470"/>
      <c r="D88" s="470"/>
      <c r="E88" s="470" t="s">
        <v>384</v>
      </c>
      <c r="F88" s="470"/>
      <c r="G88" s="470"/>
      <c r="H88" s="470"/>
      <c r="I88" s="470"/>
      <c r="J88" s="756" t="s">
        <v>991</v>
      </c>
      <c r="K88" s="756"/>
      <c r="L88" s="756"/>
      <c r="M88" s="756"/>
      <c r="N88" s="756"/>
      <c r="O88" s="756"/>
      <c r="P88" s="756"/>
      <c r="Q88" s="756"/>
      <c r="R88" s="756"/>
      <c r="S88" s="730">
        <v>1</v>
      </c>
      <c r="T88" s="731"/>
    </row>
    <row r="89" spans="2:20" customFormat="1" ht="129.6" customHeight="1" x14ac:dyDescent="0.25">
      <c r="B89" s="728" t="s">
        <v>37</v>
      </c>
      <c r="C89" s="469" t="s">
        <v>38</v>
      </c>
      <c r="D89" s="469"/>
      <c r="E89" s="417" t="s">
        <v>385</v>
      </c>
      <c r="F89" s="417"/>
      <c r="G89" s="417"/>
      <c r="H89" s="417"/>
      <c r="I89" s="417"/>
      <c r="J89" s="426" t="s">
        <v>580</v>
      </c>
      <c r="K89" s="426"/>
      <c r="L89" s="426"/>
      <c r="M89" s="426"/>
      <c r="N89" s="426"/>
      <c r="O89" s="426"/>
      <c r="P89" s="426"/>
      <c r="Q89" s="426"/>
      <c r="R89" s="426"/>
      <c r="S89" s="427">
        <v>1</v>
      </c>
      <c r="T89" s="428"/>
    </row>
    <row r="90" spans="2:20" customFormat="1" ht="50.45" customHeight="1" x14ac:dyDescent="0.25">
      <c r="B90" s="728"/>
      <c r="C90" s="469"/>
      <c r="D90" s="469"/>
      <c r="E90" s="417" t="s">
        <v>386</v>
      </c>
      <c r="F90" s="417"/>
      <c r="G90" s="417"/>
      <c r="H90" s="417"/>
      <c r="I90" s="417"/>
      <c r="J90" s="426" t="s">
        <v>581</v>
      </c>
      <c r="K90" s="426"/>
      <c r="L90" s="426"/>
      <c r="M90" s="426"/>
      <c r="N90" s="426"/>
      <c r="O90" s="426"/>
      <c r="P90" s="426"/>
      <c r="Q90" s="426"/>
      <c r="R90" s="426"/>
      <c r="S90" s="427">
        <v>1</v>
      </c>
      <c r="T90" s="428"/>
    </row>
    <row r="91" spans="2:20" customFormat="1" ht="30" customHeight="1" x14ac:dyDescent="0.25">
      <c r="B91" s="729"/>
      <c r="C91" s="470"/>
      <c r="D91" s="470"/>
      <c r="E91" s="732" t="s">
        <v>380</v>
      </c>
      <c r="F91" s="732"/>
      <c r="G91" s="732"/>
      <c r="H91" s="732"/>
      <c r="I91" s="732"/>
      <c r="J91" s="733" t="s">
        <v>111</v>
      </c>
      <c r="K91" s="733"/>
      <c r="L91" s="733"/>
      <c r="M91" s="733"/>
      <c r="N91" s="733"/>
      <c r="O91" s="733"/>
      <c r="P91" s="733"/>
      <c r="Q91" s="733"/>
      <c r="R91" s="733"/>
      <c r="S91" s="730">
        <v>1</v>
      </c>
      <c r="T91" s="731"/>
    </row>
    <row r="92" spans="2:20" customFormat="1" ht="131.44999999999999" customHeight="1" x14ac:dyDescent="0.25">
      <c r="B92" s="469" t="s">
        <v>39</v>
      </c>
      <c r="C92" s="469" t="s">
        <v>40</v>
      </c>
      <c r="D92" s="469"/>
      <c r="E92" s="417" t="s">
        <v>385</v>
      </c>
      <c r="F92" s="417"/>
      <c r="G92" s="417"/>
      <c r="H92" s="417"/>
      <c r="I92" s="417"/>
      <c r="J92" s="426" t="s">
        <v>860</v>
      </c>
      <c r="K92" s="426"/>
      <c r="L92" s="426"/>
      <c r="M92" s="426"/>
      <c r="N92" s="426"/>
      <c r="O92" s="426"/>
      <c r="P92" s="426"/>
      <c r="Q92" s="426"/>
      <c r="R92" s="426"/>
      <c r="S92" s="427">
        <v>1</v>
      </c>
      <c r="T92" s="428"/>
    </row>
    <row r="93" spans="2:20" customFormat="1" ht="27.75" customHeight="1" x14ac:dyDescent="0.25">
      <c r="B93" s="469"/>
      <c r="C93" s="469"/>
      <c r="D93" s="469"/>
      <c r="E93" s="417" t="s">
        <v>378</v>
      </c>
      <c r="F93" s="417"/>
      <c r="G93" s="417"/>
      <c r="H93" s="417"/>
      <c r="I93" s="417"/>
      <c r="J93" s="426" t="s">
        <v>992</v>
      </c>
      <c r="K93" s="426"/>
      <c r="L93" s="426"/>
      <c r="M93" s="426"/>
      <c r="N93" s="426"/>
      <c r="O93" s="426"/>
      <c r="P93" s="426"/>
      <c r="Q93" s="426"/>
      <c r="R93" s="426"/>
      <c r="S93" s="427">
        <v>1</v>
      </c>
      <c r="T93" s="428"/>
    </row>
    <row r="94" spans="2:20" customFormat="1" ht="213.6" customHeight="1" x14ac:dyDescent="0.25">
      <c r="B94" s="469"/>
      <c r="C94" s="469"/>
      <c r="D94" s="469"/>
      <c r="E94" s="417" t="s">
        <v>387</v>
      </c>
      <c r="F94" s="417"/>
      <c r="G94" s="417"/>
      <c r="H94" s="417"/>
      <c r="I94" s="417"/>
      <c r="J94" s="426" t="s">
        <v>582</v>
      </c>
      <c r="K94" s="426"/>
      <c r="L94" s="426"/>
      <c r="M94" s="426"/>
      <c r="N94" s="426"/>
      <c r="O94" s="426"/>
      <c r="P94" s="426"/>
      <c r="Q94" s="426"/>
      <c r="R94" s="426"/>
      <c r="S94" s="427">
        <v>1</v>
      </c>
      <c r="T94" s="428"/>
    </row>
    <row r="95" spans="2:20" customFormat="1" ht="35.450000000000003" customHeight="1" x14ac:dyDescent="0.25">
      <c r="B95" s="469"/>
      <c r="C95" s="469"/>
      <c r="D95" s="469"/>
      <c r="E95" s="417" t="s">
        <v>388</v>
      </c>
      <c r="F95" s="417"/>
      <c r="G95" s="417"/>
      <c r="H95" s="417"/>
      <c r="I95" s="417"/>
      <c r="J95" s="426" t="s">
        <v>313</v>
      </c>
      <c r="K95" s="426"/>
      <c r="L95" s="426"/>
      <c r="M95" s="426"/>
      <c r="N95" s="426"/>
      <c r="O95" s="426"/>
      <c r="P95" s="426"/>
      <c r="Q95" s="426"/>
      <c r="R95" s="426"/>
      <c r="S95" s="427">
        <v>1</v>
      </c>
      <c r="T95" s="428"/>
    </row>
    <row r="96" spans="2:20" customFormat="1" ht="36.6" customHeight="1" x14ac:dyDescent="0.25">
      <c r="B96" s="469"/>
      <c r="C96" s="469"/>
      <c r="D96" s="469"/>
      <c r="E96" s="417" t="s">
        <v>380</v>
      </c>
      <c r="F96" s="417"/>
      <c r="G96" s="417"/>
      <c r="H96" s="417"/>
      <c r="I96" s="417"/>
      <c r="J96" s="426" t="s">
        <v>583</v>
      </c>
      <c r="K96" s="426"/>
      <c r="L96" s="426"/>
      <c r="M96" s="426"/>
      <c r="N96" s="426"/>
      <c r="O96" s="426"/>
      <c r="P96" s="426"/>
      <c r="Q96" s="426"/>
      <c r="R96" s="426"/>
      <c r="S96" s="427">
        <v>1</v>
      </c>
      <c r="T96" s="428"/>
    </row>
    <row r="97" spans="1:21" customFormat="1" ht="46.15" customHeight="1" x14ac:dyDescent="0.25">
      <c r="B97" s="469"/>
      <c r="C97" s="469"/>
      <c r="D97" s="469"/>
      <c r="E97" s="417" t="s">
        <v>381</v>
      </c>
      <c r="F97" s="417"/>
      <c r="G97" s="417"/>
      <c r="H97" s="417"/>
      <c r="I97" s="417"/>
      <c r="J97" s="426" t="s">
        <v>584</v>
      </c>
      <c r="K97" s="426"/>
      <c r="L97" s="426"/>
      <c r="M97" s="426"/>
      <c r="N97" s="426"/>
      <c r="O97" s="426"/>
      <c r="P97" s="426"/>
      <c r="Q97" s="426"/>
      <c r="R97" s="426"/>
      <c r="S97" s="427">
        <v>1</v>
      </c>
      <c r="T97" s="428"/>
    </row>
    <row r="98" spans="1:21" customFormat="1" ht="52.9" customHeight="1" x14ac:dyDescent="0.25">
      <c r="B98" s="469"/>
      <c r="C98" s="469"/>
      <c r="D98" s="469"/>
      <c r="E98" s="417" t="s">
        <v>382</v>
      </c>
      <c r="F98" s="417"/>
      <c r="G98" s="417"/>
      <c r="H98" s="417"/>
      <c r="I98" s="417"/>
      <c r="J98" s="426" t="s">
        <v>585</v>
      </c>
      <c r="K98" s="426"/>
      <c r="L98" s="426"/>
      <c r="M98" s="426"/>
      <c r="N98" s="426"/>
      <c r="O98" s="426"/>
      <c r="P98" s="426"/>
      <c r="Q98" s="426"/>
      <c r="R98" s="426"/>
      <c r="S98" s="427">
        <v>1</v>
      </c>
      <c r="T98" s="428"/>
    </row>
    <row r="99" spans="1:21" customFormat="1" ht="36" customHeight="1" x14ac:dyDescent="0.25">
      <c r="B99" s="469"/>
      <c r="C99" s="469"/>
      <c r="D99" s="469"/>
      <c r="E99" s="417" t="s">
        <v>389</v>
      </c>
      <c r="F99" s="417"/>
      <c r="G99" s="417"/>
      <c r="H99" s="417"/>
      <c r="I99" s="417"/>
      <c r="J99" s="426" t="s">
        <v>586</v>
      </c>
      <c r="K99" s="426"/>
      <c r="L99" s="426"/>
      <c r="M99" s="426"/>
      <c r="N99" s="426"/>
      <c r="O99" s="426"/>
      <c r="P99" s="426"/>
      <c r="Q99" s="426"/>
      <c r="R99" s="426"/>
      <c r="S99" s="427">
        <v>1</v>
      </c>
      <c r="T99" s="428"/>
    </row>
    <row r="100" spans="1:21" s="82" customFormat="1" ht="115.15" customHeight="1" x14ac:dyDescent="0.25">
      <c r="B100" s="292" t="s">
        <v>587</v>
      </c>
      <c r="C100" s="469" t="s">
        <v>588</v>
      </c>
      <c r="D100" s="469"/>
      <c r="E100" s="417" t="s">
        <v>589</v>
      </c>
      <c r="F100" s="417"/>
      <c r="G100" s="417"/>
      <c r="H100" s="417"/>
      <c r="I100" s="417"/>
      <c r="J100" s="425" t="s">
        <v>592</v>
      </c>
      <c r="K100" s="425"/>
      <c r="L100" s="425"/>
      <c r="M100" s="425"/>
      <c r="N100" s="425"/>
      <c r="O100" s="425"/>
      <c r="P100" s="425"/>
      <c r="Q100" s="425"/>
      <c r="R100" s="425"/>
      <c r="S100" s="427">
        <v>1</v>
      </c>
      <c r="T100" s="427"/>
    </row>
    <row r="101" spans="1:21" s="82" customFormat="1" ht="134.44999999999999" customHeight="1" x14ac:dyDescent="0.25">
      <c r="B101" s="292" t="s">
        <v>587</v>
      </c>
      <c r="C101" s="520" t="s">
        <v>590</v>
      </c>
      <c r="D101" s="520"/>
      <c r="E101" s="417" t="s">
        <v>390</v>
      </c>
      <c r="F101" s="417"/>
      <c r="G101" s="417"/>
      <c r="H101" s="417"/>
      <c r="I101" s="417"/>
      <c r="J101" s="426" t="s">
        <v>591</v>
      </c>
      <c r="K101" s="426"/>
      <c r="L101" s="426"/>
      <c r="M101" s="426"/>
      <c r="N101" s="426"/>
      <c r="O101" s="426"/>
      <c r="P101" s="426"/>
      <c r="Q101" s="426"/>
      <c r="R101" s="426"/>
      <c r="S101" s="427">
        <v>1</v>
      </c>
      <c r="T101" s="428"/>
    </row>
    <row r="102" spans="1:21" ht="17.25" customHeight="1" x14ac:dyDescent="0.2">
      <c r="B102" s="738"/>
      <c r="C102" s="739"/>
      <c r="D102" s="739"/>
      <c r="E102" s="636"/>
      <c r="F102" s="636"/>
      <c r="G102" s="636"/>
      <c r="H102" s="636"/>
      <c r="I102" s="636"/>
      <c r="J102" s="636"/>
      <c r="K102" s="636"/>
      <c r="L102" s="636"/>
      <c r="M102" s="636"/>
      <c r="N102" s="636"/>
      <c r="O102" s="636"/>
      <c r="P102" s="636"/>
      <c r="Q102" s="636"/>
      <c r="R102" s="636"/>
      <c r="S102" s="636"/>
      <c r="T102" s="637"/>
    </row>
    <row r="103" spans="1:21" ht="28.5" customHeight="1" x14ac:dyDescent="0.2">
      <c r="B103" s="762" t="s">
        <v>29</v>
      </c>
      <c r="C103" s="763"/>
      <c r="D103" s="521" t="s">
        <v>553</v>
      </c>
      <c r="E103" s="522"/>
      <c r="F103" s="522"/>
      <c r="G103" s="522"/>
      <c r="H103" s="522"/>
      <c r="I103" s="522"/>
      <c r="J103" s="523"/>
      <c r="K103" s="521" t="s">
        <v>279</v>
      </c>
      <c r="L103" s="522"/>
      <c r="M103" s="522"/>
      <c r="N103" s="522"/>
      <c r="O103" s="522"/>
      <c r="P103" s="522"/>
      <c r="Q103" s="522"/>
      <c r="R103" s="523"/>
      <c r="S103" s="421" t="s">
        <v>4</v>
      </c>
      <c r="T103" s="423"/>
    </row>
    <row r="104" spans="1:21" ht="99.6" customHeight="1" x14ac:dyDescent="0.2">
      <c r="B104" s="445" t="s">
        <v>587</v>
      </c>
      <c r="C104" s="445"/>
      <c r="D104" s="375" t="s">
        <v>1123</v>
      </c>
      <c r="E104" s="376"/>
      <c r="F104" s="376"/>
      <c r="G104" s="376"/>
      <c r="H104" s="376"/>
      <c r="I104" s="376"/>
      <c r="J104" s="377"/>
      <c r="K104" s="378" t="s">
        <v>757</v>
      </c>
      <c r="L104" s="378"/>
      <c r="M104" s="378"/>
      <c r="N104" s="378"/>
      <c r="O104" s="378"/>
      <c r="P104" s="378"/>
      <c r="Q104" s="378"/>
      <c r="R104" s="378"/>
      <c r="S104" s="424" t="s">
        <v>1124</v>
      </c>
      <c r="T104" s="424"/>
    </row>
    <row r="105" spans="1:21" ht="48" customHeight="1" x14ac:dyDescent="0.2">
      <c r="B105" s="445" t="s">
        <v>1125</v>
      </c>
      <c r="C105" s="445"/>
      <c r="D105" s="375" t="s">
        <v>1126</v>
      </c>
      <c r="E105" s="376"/>
      <c r="F105" s="376"/>
      <c r="G105" s="376"/>
      <c r="H105" s="376"/>
      <c r="I105" s="376"/>
      <c r="J105" s="377"/>
      <c r="K105" s="378" t="s">
        <v>1127</v>
      </c>
      <c r="L105" s="378"/>
      <c r="M105" s="378"/>
      <c r="N105" s="378"/>
      <c r="O105" s="378"/>
      <c r="P105" s="378"/>
      <c r="Q105" s="378"/>
      <c r="R105" s="378"/>
      <c r="S105" s="424">
        <v>44224</v>
      </c>
      <c r="T105" s="424"/>
    </row>
    <row r="106" spans="1:21" ht="49.15" customHeight="1" x14ac:dyDescent="0.2">
      <c r="B106" s="445" t="s">
        <v>37</v>
      </c>
      <c r="C106" s="445"/>
      <c r="D106" s="375" t="s">
        <v>1128</v>
      </c>
      <c r="E106" s="376"/>
      <c r="F106" s="376"/>
      <c r="G106" s="376"/>
      <c r="H106" s="376"/>
      <c r="I106" s="376"/>
      <c r="J106" s="377"/>
      <c r="K106" s="378" t="s">
        <v>757</v>
      </c>
      <c r="L106" s="378"/>
      <c r="M106" s="378"/>
      <c r="N106" s="378"/>
      <c r="O106" s="378"/>
      <c r="P106" s="378"/>
      <c r="Q106" s="378"/>
      <c r="R106" s="378"/>
      <c r="S106" s="424">
        <v>44225</v>
      </c>
      <c r="T106" s="424"/>
    </row>
    <row r="107" spans="1:21" ht="36.6" customHeight="1" x14ac:dyDescent="0.2">
      <c r="B107" s="445" t="s">
        <v>587</v>
      </c>
      <c r="C107" s="445"/>
      <c r="D107" s="375" t="s">
        <v>1129</v>
      </c>
      <c r="E107" s="376"/>
      <c r="F107" s="376"/>
      <c r="G107" s="376"/>
      <c r="H107" s="376"/>
      <c r="I107" s="376"/>
      <c r="J107" s="377"/>
      <c r="K107" s="378" t="s">
        <v>757</v>
      </c>
      <c r="L107" s="378"/>
      <c r="M107" s="378"/>
      <c r="N107" s="378"/>
      <c r="O107" s="378"/>
      <c r="P107" s="378"/>
      <c r="Q107" s="378"/>
      <c r="R107" s="378"/>
      <c r="S107" s="424">
        <v>44226</v>
      </c>
      <c r="T107" s="424"/>
    </row>
    <row r="108" spans="1:21" ht="37.9" customHeight="1" x14ac:dyDescent="0.2">
      <c r="B108" s="445" t="s">
        <v>1125</v>
      </c>
      <c r="C108" s="445"/>
      <c r="D108" s="375" t="s">
        <v>1130</v>
      </c>
      <c r="E108" s="376"/>
      <c r="F108" s="376"/>
      <c r="G108" s="376"/>
      <c r="H108" s="376"/>
      <c r="I108" s="376"/>
      <c r="J108" s="377"/>
      <c r="K108" s="378" t="s">
        <v>1131</v>
      </c>
      <c r="L108" s="378"/>
      <c r="M108" s="378"/>
      <c r="N108" s="378"/>
      <c r="O108" s="378"/>
      <c r="P108" s="378"/>
      <c r="Q108" s="378"/>
      <c r="R108" s="378"/>
      <c r="S108" s="424">
        <v>44229</v>
      </c>
      <c r="T108" s="424"/>
    </row>
    <row r="109" spans="1:21" ht="36.6" customHeight="1" x14ac:dyDescent="0.2">
      <c r="B109" s="445" t="s">
        <v>587</v>
      </c>
      <c r="C109" s="445"/>
      <c r="D109" s="375" t="s">
        <v>1132</v>
      </c>
      <c r="E109" s="376"/>
      <c r="F109" s="376"/>
      <c r="G109" s="376"/>
      <c r="H109" s="376"/>
      <c r="I109" s="376"/>
      <c r="J109" s="377"/>
      <c r="K109" s="378" t="s">
        <v>757</v>
      </c>
      <c r="L109" s="378"/>
      <c r="M109" s="378"/>
      <c r="N109" s="378"/>
      <c r="O109" s="378"/>
      <c r="P109" s="378"/>
      <c r="Q109" s="378"/>
      <c r="R109" s="378"/>
      <c r="S109" s="424">
        <v>44229</v>
      </c>
      <c r="T109" s="424"/>
    </row>
    <row r="110" spans="1:21" ht="25.9" customHeight="1" x14ac:dyDescent="0.2">
      <c r="A110" s="2"/>
      <c r="B110" s="752" t="s">
        <v>41</v>
      </c>
      <c r="C110" s="753"/>
      <c r="D110" s="753"/>
      <c r="E110" s="753"/>
      <c r="F110" s="753"/>
      <c r="G110" s="753"/>
      <c r="H110" s="753"/>
      <c r="I110" s="753"/>
      <c r="J110" s="753"/>
      <c r="K110" s="753"/>
      <c r="L110" s="753"/>
      <c r="M110" s="753"/>
      <c r="N110" s="753"/>
      <c r="O110" s="753"/>
      <c r="P110" s="753"/>
      <c r="Q110" s="753"/>
      <c r="R110" s="753"/>
      <c r="S110" s="753"/>
      <c r="T110" s="754"/>
      <c r="U110" s="280"/>
    </row>
    <row r="111" spans="1:21" ht="24.6" customHeight="1" x14ac:dyDescent="0.2">
      <c r="A111" s="2"/>
      <c r="B111" s="421" t="s">
        <v>42</v>
      </c>
      <c r="C111" s="422"/>
      <c r="D111" s="422"/>
      <c r="E111" s="423"/>
      <c r="F111" s="83" t="s">
        <v>29</v>
      </c>
      <c r="G111" s="421" t="s">
        <v>43</v>
      </c>
      <c r="H111" s="422"/>
      <c r="I111" s="422"/>
      <c r="J111" s="422"/>
      <c r="K111" s="422"/>
      <c r="L111" s="422"/>
      <c r="M111" s="422"/>
      <c r="N111" s="422"/>
      <c r="O111" s="422"/>
      <c r="P111" s="422"/>
      <c r="Q111" s="422"/>
      <c r="R111" s="423"/>
      <c r="S111" s="421" t="s">
        <v>4</v>
      </c>
      <c r="T111" s="423"/>
    </row>
    <row r="112" spans="1:21" ht="37.9" customHeight="1" x14ac:dyDescent="0.2">
      <c r="A112" s="2"/>
      <c r="B112" s="394" t="s">
        <v>993</v>
      </c>
      <c r="C112" s="394"/>
      <c r="D112" s="394"/>
      <c r="E112" s="394"/>
      <c r="F112" s="348" t="s">
        <v>33</v>
      </c>
      <c r="G112" s="397" t="s">
        <v>1060</v>
      </c>
      <c r="H112" s="397"/>
      <c r="I112" s="397"/>
      <c r="J112" s="397"/>
      <c r="K112" s="397"/>
      <c r="L112" s="397"/>
      <c r="M112" s="397"/>
      <c r="N112" s="397"/>
      <c r="O112" s="397"/>
      <c r="P112" s="397"/>
      <c r="Q112" s="397"/>
      <c r="R112" s="397"/>
      <c r="S112" s="424">
        <v>44225</v>
      </c>
      <c r="T112" s="424"/>
    </row>
    <row r="113" spans="1:21" ht="37.9" customHeight="1" x14ac:dyDescent="0.2">
      <c r="A113" s="2"/>
      <c r="B113" s="394"/>
      <c r="C113" s="394"/>
      <c r="D113" s="394"/>
      <c r="E113" s="394"/>
      <c r="F113" s="348" t="s">
        <v>33</v>
      </c>
      <c r="G113" s="397" t="s">
        <v>1061</v>
      </c>
      <c r="H113" s="397"/>
      <c r="I113" s="397"/>
      <c r="J113" s="397"/>
      <c r="K113" s="397"/>
      <c r="L113" s="397"/>
      <c r="M113" s="397"/>
      <c r="N113" s="397"/>
      <c r="O113" s="397"/>
      <c r="P113" s="397"/>
      <c r="Q113" s="397"/>
      <c r="R113" s="397"/>
      <c r="S113" s="424">
        <v>44229</v>
      </c>
      <c r="T113" s="424"/>
    </row>
    <row r="114" spans="1:21" ht="37.9" customHeight="1" x14ac:dyDescent="0.2">
      <c r="A114" s="2"/>
      <c r="B114" s="394" t="s">
        <v>1062</v>
      </c>
      <c r="C114" s="394"/>
      <c r="D114" s="394"/>
      <c r="E114" s="394"/>
      <c r="F114" s="348">
        <v>1</v>
      </c>
      <c r="G114" s="397" t="s">
        <v>1388</v>
      </c>
      <c r="H114" s="397"/>
      <c r="I114" s="397"/>
      <c r="J114" s="397"/>
      <c r="K114" s="397"/>
      <c r="L114" s="397"/>
      <c r="M114" s="397"/>
      <c r="N114" s="397"/>
      <c r="O114" s="397"/>
      <c r="P114" s="397"/>
      <c r="Q114" s="397"/>
      <c r="R114" s="397"/>
      <c r="S114" s="424">
        <v>44255</v>
      </c>
      <c r="T114" s="424"/>
    </row>
    <row r="115" spans="1:21" ht="37.9" customHeight="1" x14ac:dyDescent="0.2">
      <c r="A115" s="2"/>
      <c r="B115" s="394"/>
      <c r="C115" s="394"/>
      <c r="D115" s="394"/>
      <c r="E115" s="394"/>
      <c r="F115" s="348">
        <v>1</v>
      </c>
      <c r="G115" s="397" t="s">
        <v>1389</v>
      </c>
      <c r="H115" s="397"/>
      <c r="I115" s="397"/>
      <c r="J115" s="397"/>
      <c r="K115" s="397"/>
      <c r="L115" s="397"/>
      <c r="M115" s="397"/>
      <c r="N115" s="397"/>
      <c r="O115" s="397"/>
      <c r="P115" s="397"/>
      <c r="Q115" s="397"/>
      <c r="R115" s="397"/>
      <c r="S115" s="424">
        <v>44224</v>
      </c>
      <c r="T115" s="424"/>
    </row>
    <row r="116" spans="1:21" ht="37.9" customHeight="1" x14ac:dyDescent="0.2">
      <c r="A116" s="2"/>
      <c r="B116" s="394" t="s">
        <v>1108</v>
      </c>
      <c r="C116" s="394"/>
      <c r="D116" s="394"/>
      <c r="E116" s="394"/>
      <c r="F116" s="348">
        <v>4</v>
      </c>
      <c r="G116" s="397" t="s">
        <v>1390</v>
      </c>
      <c r="H116" s="397"/>
      <c r="I116" s="397"/>
      <c r="J116" s="397"/>
      <c r="K116" s="397"/>
      <c r="L116" s="397"/>
      <c r="M116" s="397"/>
      <c r="N116" s="397"/>
      <c r="O116" s="397"/>
      <c r="P116" s="397"/>
      <c r="Q116" s="397"/>
      <c r="R116" s="397"/>
      <c r="S116" s="424">
        <v>44228</v>
      </c>
      <c r="T116" s="424"/>
    </row>
    <row r="117" spans="1:21" ht="37.9" customHeight="1" x14ac:dyDescent="0.2">
      <c r="A117" s="2"/>
      <c r="B117" s="394"/>
      <c r="C117" s="394"/>
      <c r="D117" s="394"/>
      <c r="E117" s="394"/>
      <c r="F117" s="348" t="s">
        <v>33</v>
      </c>
      <c r="G117" s="397" t="s">
        <v>1391</v>
      </c>
      <c r="H117" s="397"/>
      <c r="I117" s="397"/>
      <c r="J117" s="397"/>
      <c r="K117" s="397"/>
      <c r="L117" s="397"/>
      <c r="M117" s="397"/>
      <c r="N117" s="397"/>
      <c r="O117" s="397"/>
      <c r="P117" s="397"/>
      <c r="Q117" s="397"/>
      <c r="R117" s="397"/>
      <c r="S117" s="424">
        <v>44229</v>
      </c>
      <c r="T117" s="424"/>
    </row>
    <row r="118" spans="1:21" ht="37.9" customHeight="1" x14ac:dyDescent="0.2">
      <c r="A118" s="2"/>
      <c r="B118" s="394" t="s">
        <v>1392</v>
      </c>
      <c r="C118" s="394"/>
      <c r="D118" s="394"/>
      <c r="E118" s="394"/>
      <c r="F118" s="348" t="s">
        <v>32</v>
      </c>
      <c r="G118" s="397" t="s">
        <v>1393</v>
      </c>
      <c r="H118" s="397"/>
      <c r="I118" s="397"/>
      <c r="J118" s="397"/>
      <c r="K118" s="397"/>
      <c r="L118" s="397"/>
      <c r="M118" s="397"/>
      <c r="N118" s="397"/>
      <c r="O118" s="397"/>
      <c r="P118" s="397"/>
      <c r="Q118" s="397"/>
      <c r="R118" s="397"/>
      <c r="S118" s="424">
        <v>44224</v>
      </c>
      <c r="T118" s="424"/>
    </row>
    <row r="119" spans="1:21" ht="37.9" customHeight="1" x14ac:dyDescent="0.2">
      <c r="A119" s="2"/>
      <c r="B119" s="394"/>
      <c r="C119" s="394"/>
      <c r="D119" s="394"/>
      <c r="E119" s="394"/>
      <c r="F119" s="348" t="s">
        <v>32</v>
      </c>
      <c r="G119" s="397" t="s">
        <v>1393</v>
      </c>
      <c r="H119" s="397"/>
      <c r="I119" s="397"/>
      <c r="J119" s="397"/>
      <c r="K119" s="397"/>
      <c r="L119" s="397"/>
      <c r="M119" s="397"/>
      <c r="N119" s="397"/>
      <c r="O119" s="397"/>
      <c r="P119" s="397"/>
      <c r="Q119" s="397"/>
      <c r="R119" s="397"/>
      <c r="S119" s="424">
        <v>44230</v>
      </c>
      <c r="T119" s="424"/>
    </row>
    <row r="120" spans="1:21" ht="15" customHeight="1" x14ac:dyDescent="0.2">
      <c r="B120" s="45"/>
      <c r="C120" s="40"/>
      <c r="D120" s="40"/>
      <c r="E120" s="40"/>
      <c r="F120" s="40"/>
      <c r="G120" s="40"/>
      <c r="H120" s="40"/>
      <c r="I120" s="40"/>
      <c r="J120" s="40"/>
      <c r="K120" s="40"/>
      <c r="L120" s="40"/>
      <c r="M120" s="40"/>
      <c r="N120" s="40"/>
      <c r="O120" s="40"/>
      <c r="P120" s="40"/>
      <c r="Q120" s="40"/>
      <c r="R120" s="40"/>
      <c r="S120" s="40"/>
      <c r="T120" s="41"/>
    </row>
    <row r="121" spans="1:21" ht="25.5" customHeight="1" x14ac:dyDescent="0.2">
      <c r="B121" s="593" t="s">
        <v>289</v>
      </c>
      <c r="C121" s="594"/>
      <c r="D121" s="594"/>
      <c r="E121" s="594"/>
      <c r="F121" s="594"/>
      <c r="G121" s="594"/>
      <c r="H121" s="594"/>
      <c r="I121" s="594"/>
      <c r="J121" s="594"/>
      <c r="K121" s="594"/>
      <c r="L121" s="594"/>
      <c r="M121" s="594"/>
      <c r="N121" s="594"/>
      <c r="O121" s="594"/>
      <c r="P121" s="594"/>
      <c r="Q121" s="594"/>
      <c r="R121" s="594"/>
      <c r="S121" s="594"/>
      <c r="T121" s="595"/>
      <c r="U121" s="280"/>
    </row>
    <row r="122" spans="1:21" ht="34.9" customHeight="1" x14ac:dyDescent="0.2">
      <c r="B122" s="567" t="s">
        <v>44</v>
      </c>
      <c r="C122" s="568"/>
      <c r="D122" s="421" t="s">
        <v>391</v>
      </c>
      <c r="E122" s="422"/>
      <c r="F122" s="422"/>
      <c r="G122" s="422"/>
      <c r="H122" s="422"/>
      <c r="I122" s="422"/>
      <c r="J122" s="423"/>
      <c r="K122" s="421" t="s">
        <v>45</v>
      </c>
      <c r="L122" s="422"/>
      <c r="M122" s="422"/>
      <c r="N122" s="422"/>
      <c r="O122" s="422"/>
      <c r="P122" s="422"/>
      <c r="Q122" s="422"/>
      <c r="R122" s="423"/>
      <c r="S122" s="421" t="s">
        <v>4</v>
      </c>
      <c r="T122" s="423"/>
    </row>
    <row r="123" spans="1:21" ht="36" customHeight="1" x14ac:dyDescent="0.2">
      <c r="B123" s="389" t="s">
        <v>1067</v>
      </c>
      <c r="C123" s="391"/>
      <c r="D123" s="767" t="s">
        <v>1068</v>
      </c>
      <c r="E123" s="768"/>
      <c r="F123" s="768"/>
      <c r="G123" s="768"/>
      <c r="H123" s="768"/>
      <c r="I123" s="768"/>
      <c r="J123" s="769"/>
      <c r="K123" s="764" t="s">
        <v>1069</v>
      </c>
      <c r="L123" s="765"/>
      <c r="M123" s="765"/>
      <c r="N123" s="765"/>
      <c r="O123" s="765"/>
      <c r="P123" s="765"/>
      <c r="Q123" s="765"/>
      <c r="R123" s="766"/>
      <c r="S123" s="449" t="s">
        <v>1361</v>
      </c>
      <c r="T123" s="450"/>
    </row>
    <row r="124" spans="1:21" ht="36" customHeight="1" x14ac:dyDescent="0.2">
      <c r="B124" s="389" t="s">
        <v>9</v>
      </c>
      <c r="C124" s="391"/>
      <c r="D124" s="764" t="s">
        <v>1362</v>
      </c>
      <c r="E124" s="765"/>
      <c r="F124" s="765"/>
      <c r="G124" s="765"/>
      <c r="H124" s="765"/>
      <c r="I124" s="765"/>
      <c r="J124" s="766"/>
      <c r="K124" s="764" t="s">
        <v>1363</v>
      </c>
      <c r="L124" s="765"/>
      <c r="M124" s="765"/>
      <c r="N124" s="765"/>
      <c r="O124" s="765"/>
      <c r="P124" s="765"/>
      <c r="Q124" s="765"/>
      <c r="R124" s="766"/>
      <c r="S124" s="449">
        <v>44224</v>
      </c>
      <c r="T124" s="450"/>
    </row>
    <row r="125" spans="1:21" ht="117" customHeight="1" x14ac:dyDescent="0.2">
      <c r="B125" s="389" t="s">
        <v>1364</v>
      </c>
      <c r="C125" s="391"/>
      <c r="D125" s="764" t="s">
        <v>1365</v>
      </c>
      <c r="E125" s="765"/>
      <c r="F125" s="765"/>
      <c r="G125" s="765"/>
      <c r="H125" s="765"/>
      <c r="I125" s="765"/>
      <c r="J125" s="766"/>
      <c r="K125" s="764" t="s">
        <v>1366</v>
      </c>
      <c r="L125" s="765"/>
      <c r="M125" s="765"/>
      <c r="N125" s="765"/>
      <c r="O125" s="765"/>
      <c r="P125" s="765"/>
      <c r="Q125" s="765"/>
      <c r="R125" s="766"/>
      <c r="S125" s="449">
        <v>44229</v>
      </c>
      <c r="T125" s="450"/>
    </row>
    <row r="126" spans="1:21" ht="39.6" customHeight="1" x14ac:dyDescent="0.2">
      <c r="B126" s="389" t="s">
        <v>1067</v>
      </c>
      <c r="C126" s="391"/>
      <c r="D126" s="764" t="s">
        <v>1367</v>
      </c>
      <c r="E126" s="765"/>
      <c r="F126" s="765"/>
      <c r="G126" s="765"/>
      <c r="H126" s="765"/>
      <c r="I126" s="765"/>
      <c r="J126" s="766"/>
      <c r="K126" s="764" t="s">
        <v>1368</v>
      </c>
      <c r="L126" s="765"/>
      <c r="M126" s="765"/>
      <c r="N126" s="765"/>
      <c r="O126" s="765"/>
      <c r="P126" s="765"/>
      <c r="Q126" s="765"/>
      <c r="R126" s="766"/>
      <c r="S126" s="449" t="s">
        <v>1369</v>
      </c>
      <c r="T126" s="450"/>
    </row>
    <row r="127" spans="1:21" ht="36" customHeight="1" x14ac:dyDescent="0.2">
      <c r="B127" s="389" t="s">
        <v>1067</v>
      </c>
      <c r="C127" s="391"/>
      <c r="D127" s="767" t="s">
        <v>1070</v>
      </c>
      <c r="E127" s="768"/>
      <c r="F127" s="768"/>
      <c r="G127" s="768"/>
      <c r="H127" s="768"/>
      <c r="I127" s="768"/>
      <c r="J127" s="769"/>
      <c r="K127" s="764" t="s">
        <v>1071</v>
      </c>
      <c r="L127" s="765"/>
      <c r="M127" s="765"/>
      <c r="N127" s="765"/>
      <c r="O127" s="765"/>
      <c r="P127" s="765"/>
      <c r="Q127" s="765"/>
      <c r="R127" s="766"/>
      <c r="S127" s="449" t="s">
        <v>1361</v>
      </c>
      <c r="T127" s="450"/>
    </row>
    <row r="128" spans="1:21" s="3" customFormat="1" ht="22.5" customHeight="1" x14ac:dyDescent="0.2">
      <c r="B128" s="759" t="s">
        <v>46</v>
      </c>
      <c r="C128" s="760"/>
      <c r="D128" s="760"/>
      <c r="E128" s="760"/>
      <c r="F128" s="760"/>
      <c r="G128" s="760"/>
      <c r="H128" s="760"/>
      <c r="I128" s="760"/>
      <c r="J128" s="760"/>
      <c r="K128" s="760"/>
      <c r="L128" s="760"/>
      <c r="M128" s="760"/>
      <c r="N128" s="760"/>
      <c r="O128" s="760"/>
      <c r="P128" s="760"/>
      <c r="Q128" s="760"/>
      <c r="R128" s="760"/>
      <c r="S128" s="760"/>
      <c r="T128" s="761"/>
    </row>
    <row r="129" spans="2:20" s="6" customFormat="1" ht="22.5" customHeight="1" x14ac:dyDescent="0.2">
      <c r="B129" s="579" t="s">
        <v>47</v>
      </c>
      <c r="C129" s="580"/>
      <c r="D129" s="580"/>
      <c r="E129" s="580"/>
      <c r="F129" s="580"/>
      <c r="G129" s="580"/>
      <c r="H129" s="580"/>
      <c r="I129" s="580"/>
      <c r="J129" s="580"/>
      <c r="K129" s="580"/>
      <c r="L129" s="580"/>
      <c r="M129" s="580"/>
      <c r="N129" s="580"/>
      <c r="O129" s="580"/>
      <c r="P129" s="580"/>
      <c r="Q129" s="580"/>
      <c r="R129" s="580"/>
      <c r="S129" s="580"/>
      <c r="T129" s="581"/>
    </row>
    <row r="130" spans="2:20" s="7" customFormat="1" ht="47.1" customHeight="1" x14ac:dyDescent="0.25">
      <c r="B130" s="372" t="s">
        <v>392</v>
      </c>
      <c r="C130" s="373"/>
      <c r="D130" s="373"/>
      <c r="E130" s="373"/>
      <c r="F130" s="373"/>
      <c r="G130" s="373"/>
      <c r="H130" s="373"/>
      <c r="I130" s="373"/>
      <c r="J130" s="373"/>
      <c r="K130" s="373"/>
      <c r="L130" s="373"/>
      <c r="M130" s="373"/>
      <c r="N130" s="373"/>
      <c r="O130" s="373"/>
      <c r="P130" s="373"/>
      <c r="Q130" s="373"/>
      <c r="R130" s="373"/>
      <c r="S130" s="373"/>
      <c r="T130" s="374"/>
    </row>
    <row r="131" spans="2:20" s="6" customFormat="1" ht="22.5" customHeight="1" x14ac:dyDescent="0.2">
      <c r="B131" s="446"/>
      <c r="C131" s="447"/>
      <c r="D131" s="447"/>
      <c r="E131" s="447"/>
      <c r="F131" s="447"/>
      <c r="G131" s="447"/>
      <c r="H131" s="447"/>
      <c r="I131" s="447"/>
      <c r="J131" s="447"/>
      <c r="K131" s="447"/>
      <c r="L131" s="447"/>
      <c r="M131" s="447"/>
      <c r="N131" s="447"/>
      <c r="O131" s="447"/>
      <c r="P131" s="447"/>
      <c r="Q131" s="447"/>
      <c r="R131" s="447"/>
      <c r="S131" s="447"/>
      <c r="T131" s="448"/>
    </row>
    <row r="132" spans="2:20" s="6" customFormat="1" ht="22.5" customHeight="1" x14ac:dyDescent="0.2">
      <c r="B132" s="382" t="s">
        <v>48</v>
      </c>
      <c r="C132" s="383"/>
      <c r="D132" s="383"/>
      <c r="E132" s="383"/>
      <c r="F132" s="383"/>
      <c r="G132" s="383"/>
      <c r="H132" s="383"/>
      <c r="I132" s="383"/>
      <c r="J132" s="383"/>
      <c r="K132" s="383"/>
      <c r="L132" s="383"/>
      <c r="M132" s="383"/>
      <c r="N132" s="383"/>
      <c r="O132" s="383"/>
      <c r="P132" s="383"/>
      <c r="Q132" s="383"/>
      <c r="R132" s="383"/>
      <c r="S132" s="383"/>
      <c r="T132" s="384"/>
    </row>
    <row r="133" spans="2:20" s="6" customFormat="1" ht="22.5" customHeight="1" x14ac:dyDescent="0.2">
      <c r="B133" s="531" t="s">
        <v>49</v>
      </c>
      <c r="C133" s="531"/>
      <c r="D133" s="535" t="s">
        <v>393</v>
      </c>
      <c r="E133" s="711"/>
      <c r="F133" s="711"/>
      <c r="G133" s="711"/>
      <c r="H133" s="711"/>
      <c r="I133" s="711"/>
      <c r="J133" s="536"/>
      <c r="K133" s="519" t="s">
        <v>25</v>
      </c>
      <c r="L133" s="519"/>
      <c r="M133" s="519"/>
      <c r="N133" s="519"/>
      <c r="O133" s="519"/>
      <c r="P133" s="519"/>
      <c r="Q133" s="519"/>
      <c r="R133" s="519"/>
      <c r="S133" s="535" t="s">
        <v>50</v>
      </c>
      <c r="T133" s="536"/>
    </row>
    <row r="134" spans="2:20" s="6" customFormat="1" ht="259.14999999999998" customHeight="1" x14ac:dyDescent="0.2">
      <c r="B134" s="418" t="s">
        <v>51</v>
      </c>
      <c r="C134" s="418"/>
      <c r="D134" s="532" t="s">
        <v>394</v>
      </c>
      <c r="E134" s="533"/>
      <c r="F134" s="533"/>
      <c r="G134" s="533"/>
      <c r="H134" s="533"/>
      <c r="I134" s="533"/>
      <c r="J134" s="534"/>
      <c r="K134" s="530" t="s">
        <v>415</v>
      </c>
      <c r="L134" s="530"/>
      <c r="M134" s="530"/>
      <c r="N134" s="530"/>
      <c r="O134" s="530"/>
      <c r="P134" s="530"/>
      <c r="Q134" s="530"/>
      <c r="R134" s="530"/>
      <c r="S134" s="506" t="s">
        <v>416</v>
      </c>
      <c r="T134" s="507"/>
    </row>
    <row r="135" spans="2:20" s="6" customFormat="1" ht="126.75" customHeight="1" x14ac:dyDescent="0.2">
      <c r="B135" s="418" t="s">
        <v>52</v>
      </c>
      <c r="C135" s="418"/>
      <c r="D135" s="432" t="s">
        <v>395</v>
      </c>
      <c r="E135" s="433"/>
      <c r="F135" s="433"/>
      <c r="G135" s="433"/>
      <c r="H135" s="433"/>
      <c r="I135" s="433"/>
      <c r="J135" s="434"/>
      <c r="K135" s="385" t="s">
        <v>53</v>
      </c>
      <c r="L135" s="385"/>
      <c r="M135" s="385"/>
      <c r="N135" s="385"/>
      <c r="O135" s="385"/>
      <c r="P135" s="385"/>
      <c r="Q135" s="385"/>
      <c r="R135" s="385"/>
      <c r="S135" s="506" t="s">
        <v>416</v>
      </c>
      <c r="T135" s="507"/>
    </row>
    <row r="136" spans="2:20" s="6" customFormat="1" ht="82.5" customHeight="1" x14ac:dyDescent="0.2">
      <c r="B136" s="418" t="s">
        <v>54</v>
      </c>
      <c r="C136" s="418"/>
      <c r="D136" s="432" t="s">
        <v>396</v>
      </c>
      <c r="E136" s="433"/>
      <c r="F136" s="433"/>
      <c r="G136" s="433"/>
      <c r="H136" s="433"/>
      <c r="I136" s="433"/>
      <c r="J136" s="434"/>
      <c r="K136" s="385" t="s">
        <v>55</v>
      </c>
      <c r="L136" s="385"/>
      <c r="M136" s="385"/>
      <c r="N136" s="385"/>
      <c r="O136" s="385"/>
      <c r="P136" s="385"/>
      <c r="Q136" s="385"/>
      <c r="R136" s="385"/>
      <c r="S136" s="517" t="s">
        <v>56</v>
      </c>
      <c r="T136" s="518"/>
    </row>
    <row r="137" spans="2:20" s="6" customFormat="1" ht="329.25" customHeight="1" x14ac:dyDescent="0.2">
      <c r="B137" s="418" t="s">
        <v>22</v>
      </c>
      <c r="C137" s="418"/>
      <c r="D137" s="432" t="s">
        <v>397</v>
      </c>
      <c r="E137" s="433"/>
      <c r="F137" s="433"/>
      <c r="G137" s="433"/>
      <c r="H137" s="433"/>
      <c r="I137" s="433"/>
      <c r="J137" s="434"/>
      <c r="K137" s="397" t="s">
        <v>113</v>
      </c>
      <c r="L137" s="755"/>
      <c r="M137" s="755"/>
      <c r="N137" s="755"/>
      <c r="O137" s="755"/>
      <c r="P137" s="755"/>
      <c r="Q137" s="755"/>
      <c r="R137" s="755"/>
      <c r="S137" s="517" t="s">
        <v>56</v>
      </c>
      <c r="T137" s="518"/>
    </row>
    <row r="138" spans="2:20" s="6" customFormat="1" ht="158.1" customHeight="1" x14ac:dyDescent="0.2">
      <c r="B138" s="418" t="s">
        <v>57</v>
      </c>
      <c r="C138" s="418"/>
      <c r="D138" s="432" t="s">
        <v>398</v>
      </c>
      <c r="E138" s="433"/>
      <c r="F138" s="433"/>
      <c r="G138" s="433"/>
      <c r="H138" s="433"/>
      <c r="I138" s="433"/>
      <c r="J138" s="434"/>
      <c r="K138" s="385" t="s">
        <v>58</v>
      </c>
      <c r="L138" s="385"/>
      <c r="M138" s="385"/>
      <c r="N138" s="385"/>
      <c r="O138" s="385"/>
      <c r="P138" s="385"/>
      <c r="Q138" s="385"/>
      <c r="R138" s="385"/>
      <c r="S138" s="506" t="s">
        <v>59</v>
      </c>
      <c r="T138" s="507"/>
    </row>
    <row r="139" spans="2:20" s="6" customFormat="1" ht="22.5" customHeight="1" x14ac:dyDescent="0.2">
      <c r="B139" s="379"/>
      <c r="C139" s="380"/>
      <c r="D139" s="380"/>
      <c r="E139" s="380"/>
      <c r="F139" s="380"/>
      <c r="G139" s="380"/>
      <c r="H139" s="380"/>
      <c r="I139" s="380"/>
      <c r="J139" s="380"/>
      <c r="K139" s="380"/>
      <c r="L139" s="380"/>
      <c r="M139" s="380"/>
      <c r="N139" s="380"/>
      <c r="O139" s="380"/>
      <c r="P139" s="380"/>
      <c r="Q139" s="380"/>
      <c r="R139" s="380"/>
      <c r="S139" s="380"/>
      <c r="T139" s="381"/>
    </row>
    <row r="140" spans="2:20" s="3" customFormat="1" ht="22.5" customHeight="1" x14ac:dyDescent="0.2">
      <c r="B140" s="382" t="s">
        <v>114</v>
      </c>
      <c r="C140" s="383"/>
      <c r="D140" s="383"/>
      <c r="E140" s="383"/>
      <c r="F140" s="383"/>
      <c r="G140" s="383"/>
      <c r="H140" s="383"/>
      <c r="I140" s="383"/>
      <c r="J140" s="383"/>
      <c r="K140" s="383"/>
      <c r="L140" s="383"/>
      <c r="M140" s="383"/>
      <c r="N140" s="383"/>
      <c r="O140" s="383"/>
      <c r="P140" s="383"/>
      <c r="Q140" s="383"/>
      <c r="R140" s="383"/>
      <c r="S140" s="383"/>
      <c r="T140" s="384"/>
    </row>
    <row r="141" spans="2:20" s="3" customFormat="1" ht="29.25" customHeight="1" x14ac:dyDescent="0.2">
      <c r="B141" s="4"/>
      <c r="C141" s="4"/>
      <c r="D141" s="4"/>
      <c r="E141" s="4"/>
      <c r="F141" s="4"/>
      <c r="G141" s="70"/>
      <c r="H141" s="4"/>
      <c r="I141" s="5"/>
      <c r="J141" s="4"/>
      <c r="K141" s="4"/>
      <c r="L141" s="508"/>
      <c r="M141" s="509"/>
      <c r="N141" s="509"/>
      <c r="O141" s="509"/>
      <c r="P141" s="509"/>
      <c r="Q141" s="509"/>
      <c r="R141" s="509"/>
      <c r="S141" s="509"/>
      <c r="T141" s="510"/>
    </row>
    <row r="142" spans="2:20" s="3" customFormat="1" ht="22.5" customHeight="1" x14ac:dyDescent="0.2">
      <c r="B142" s="419" t="s">
        <v>60</v>
      </c>
      <c r="C142" s="539"/>
      <c r="D142" s="539"/>
      <c r="E142" s="539"/>
      <c r="F142" s="539"/>
      <c r="G142" s="539"/>
      <c r="H142" s="539"/>
      <c r="I142" s="539"/>
      <c r="J142" s="539"/>
      <c r="K142" s="420"/>
      <c r="L142" s="511"/>
      <c r="M142" s="512"/>
      <c r="N142" s="512"/>
      <c r="O142" s="512"/>
      <c r="P142" s="512"/>
      <c r="Q142" s="512"/>
      <c r="R142" s="512"/>
      <c r="S142" s="512"/>
      <c r="T142" s="513"/>
    </row>
    <row r="143" spans="2:20" s="3" customFormat="1" ht="28.5" customHeight="1" x14ac:dyDescent="0.2">
      <c r="B143" s="418" t="s">
        <v>61</v>
      </c>
      <c r="C143" s="418"/>
      <c r="D143" s="418"/>
      <c r="E143" s="419" t="s">
        <v>348</v>
      </c>
      <c r="F143" s="420"/>
      <c r="G143" s="8" t="s">
        <v>62</v>
      </c>
      <c r="H143" s="9" t="s">
        <v>63</v>
      </c>
      <c r="I143" s="10" t="s">
        <v>64</v>
      </c>
      <c r="J143" s="66" t="s">
        <v>65</v>
      </c>
      <c r="K143" s="66" t="s">
        <v>66</v>
      </c>
      <c r="L143" s="511"/>
      <c r="M143" s="512"/>
      <c r="N143" s="512"/>
      <c r="O143" s="512"/>
      <c r="P143" s="512"/>
      <c r="Q143" s="512"/>
      <c r="R143" s="512"/>
      <c r="S143" s="512"/>
      <c r="T143" s="513"/>
    </row>
    <row r="144" spans="2:20" s="3" customFormat="1" ht="25.5" customHeight="1" x14ac:dyDescent="0.2">
      <c r="B144" s="524" t="s">
        <v>67</v>
      </c>
      <c r="C144" s="525"/>
      <c r="D144" s="526"/>
      <c r="E144" s="537">
        <v>38.89</v>
      </c>
      <c r="F144" s="538"/>
      <c r="G144" s="13">
        <f>+E157</f>
        <v>0.72260000000000002</v>
      </c>
      <c r="H144" s="27">
        <f>+G157</f>
        <v>0.82420000000000004</v>
      </c>
      <c r="I144" s="11">
        <v>42684</v>
      </c>
      <c r="J144" s="11">
        <v>44923</v>
      </c>
      <c r="K144" s="12">
        <f t="shared" ref="K144:K151" si="0">+J144-I144</f>
        <v>2239</v>
      </c>
      <c r="L144" s="511"/>
      <c r="M144" s="512"/>
      <c r="N144" s="512"/>
      <c r="O144" s="512"/>
      <c r="P144" s="512"/>
      <c r="Q144" s="512"/>
      <c r="R144" s="512"/>
      <c r="S144" s="512"/>
      <c r="T144" s="513"/>
    </row>
    <row r="145" spans="2:20" s="3" customFormat="1" ht="15" customHeight="1" x14ac:dyDescent="0.2">
      <c r="B145" s="524" t="s">
        <v>68</v>
      </c>
      <c r="C145" s="525"/>
      <c r="D145" s="526"/>
      <c r="E145" s="537">
        <v>21.84</v>
      </c>
      <c r="F145" s="538"/>
      <c r="G145" s="13">
        <f>+F203</f>
        <v>0.53390000000000004</v>
      </c>
      <c r="H145" s="27">
        <f>+H203</f>
        <v>0.64939999999999998</v>
      </c>
      <c r="I145" s="11">
        <v>43044</v>
      </c>
      <c r="J145" s="11">
        <v>44772</v>
      </c>
      <c r="K145" s="12">
        <f t="shared" si="0"/>
        <v>1728</v>
      </c>
      <c r="L145" s="511"/>
      <c r="M145" s="512"/>
      <c r="N145" s="512"/>
      <c r="O145" s="512"/>
      <c r="P145" s="512"/>
      <c r="Q145" s="512"/>
      <c r="R145" s="512"/>
      <c r="S145" s="512"/>
      <c r="T145" s="513"/>
    </row>
    <row r="146" spans="2:20" s="3" customFormat="1" ht="30.75" customHeight="1" x14ac:dyDescent="0.2">
      <c r="B146" s="524" t="s">
        <v>69</v>
      </c>
      <c r="C146" s="525"/>
      <c r="D146" s="526"/>
      <c r="E146" s="537">
        <v>0</v>
      </c>
      <c r="F146" s="538"/>
      <c r="G146" s="95">
        <f>F246</f>
        <v>1</v>
      </c>
      <c r="H146" s="96">
        <f>H246</f>
        <v>1</v>
      </c>
      <c r="I146" s="11">
        <v>42689</v>
      </c>
      <c r="J146" s="11">
        <v>42840</v>
      </c>
      <c r="K146" s="12">
        <f t="shared" si="0"/>
        <v>151</v>
      </c>
      <c r="L146" s="511"/>
      <c r="M146" s="512"/>
      <c r="N146" s="512"/>
      <c r="O146" s="512"/>
      <c r="P146" s="512"/>
      <c r="Q146" s="512"/>
      <c r="R146" s="512"/>
      <c r="S146" s="512"/>
      <c r="T146" s="513"/>
    </row>
    <row r="147" spans="2:20" s="3" customFormat="1" ht="25.5" customHeight="1" x14ac:dyDescent="0.2">
      <c r="B147" s="524" t="s">
        <v>70</v>
      </c>
      <c r="C147" s="525"/>
      <c r="D147" s="526"/>
      <c r="E147" s="537">
        <v>34.69</v>
      </c>
      <c r="F147" s="538"/>
      <c r="G147" s="13">
        <f>+E261</f>
        <v>0.79220000000000002</v>
      </c>
      <c r="H147" s="27">
        <f>+G261</f>
        <v>0.85570000000000002</v>
      </c>
      <c r="I147" s="11">
        <v>42684</v>
      </c>
      <c r="J147" s="11">
        <v>44923</v>
      </c>
      <c r="K147" s="12">
        <f t="shared" si="0"/>
        <v>2239</v>
      </c>
      <c r="L147" s="511"/>
      <c r="M147" s="512"/>
      <c r="N147" s="512"/>
      <c r="O147" s="512"/>
      <c r="P147" s="512"/>
      <c r="Q147" s="512"/>
      <c r="R147" s="512"/>
      <c r="S147" s="512"/>
      <c r="T147" s="513"/>
    </row>
    <row r="148" spans="2:20" s="3" customFormat="1" ht="23.25" customHeight="1" x14ac:dyDescent="0.2">
      <c r="B148" s="524" t="s">
        <v>488</v>
      </c>
      <c r="C148" s="525"/>
      <c r="D148" s="526"/>
      <c r="E148" s="451">
        <v>4.58</v>
      </c>
      <c r="F148" s="452"/>
      <c r="G148" s="95">
        <f>+H284</f>
        <v>1</v>
      </c>
      <c r="H148" s="96">
        <f>+H281</f>
        <v>1</v>
      </c>
      <c r="I148" s="11">
        <v>42684</v>
      </c>
      <c r="J148" s="11">
        <v>43895</v>
      </c>
      <c r="K148" s="457">
        <f t="shared" si="0"/>
        <v>1211</v>
      </c>
      <c r="L148" s="511"/>
      <c r="M148" s="512"/>
      <c r="N148" s="512"/>
      <c r="O148" s="512"/>
      <c r="P148" s="512"/>
      <c r="Q148" s="512"/>
      <c r="R148" s="512"/>
      <c r="S148" s="512"/>
      <c r="T148" s="513"/>
    </row>
    <row r="149" spans="2:20" s="3" customFormat="1" ht="22.5" customHeight="1" x14ac:dyDescent="0.2">
      <c r="B149" s="524" t="s">
        <v>489</v>
      </c>
      <c r="C149" s="525"/>
      <c r="D149" s="526"/>
      <c r="E149" s="453"/>
      <c r="F149" s="454"/>
      <c r="G149" s="95">
        <f>+F294</f>
        <v>1</v>
      </c>
      <c r="H149" s="96">
        <f>+H294</f>
        <v>1</v>
      </c>
      <c r="I149" s="11">
        <v>42684</v>
      </c>
      <c r="J149" s="11">
        <v>43895</v>
      </c>
      <c r="K149" s="458"/>
      <c r="L149" s="511"/>
      <c r="M149" s="512"/>
      <c r="N149" s="512"/>
      <c r="O149" s="512"/>
      <c r="P149" s="512"/>
      <c r="Q149" s="512"/>
      <c r="R149" s="512"/>
      <c r="S149" s="512"/>
      <c r="T149" s="513"/>
    </row>
    <row r="150" spans="2:20" s="18" customFormat="1" ht="19.5" customHeight="1" x14ac:dyDescent="0.2">
      <c r="B150" s="524" t="s">
        <v>100</v>
      </c>
      <c r="C150" s="525"/>
      <c r="D150" s="526"/>
      <c r="E150" s="455"/>
      <c r="F150" s="456"/>
      <c r="G150" s="95">
        <v>1</v>
      </c>
      <c r="H150" s="96">
        <v>1</v>
      </c>
      <c r="I150" s="14"/>
      <c r="J150" s="14"/>
      <c r="K150" s="459"/>
      <c r="L150" s="511"/>
      <c r="M150" s="512"/>
      <c r="N150" s="512"/>
      <c r="O150" s="512"/>
      <c r="P150" s="512"/>
      <c r="Q150" s="512"/>
      <c r="R150" s="512"/>
      <c r="S150" s="512"/>
      <c r="T150" s="513"/>
    </row>
    <row r="151" spans="2:20" s="18" customFormat="1" ht="21.75" customHeight="1" x14ac:dyDescent="0.25">
      <c r="B151" s="419" t="s">
        <v>71</v>
      </c>
      <c r="C151" s="539"/>
      <c r="D151" s="420"/>
      <c r="E151" s="757">
        <f>SUM(E144:F148)</f>
        <v>100</v>
      </c>
      <c r="F151" s="758"/>
      <c r="G151" s="92">
        <f>+G144*E144+G145*E145+G146*E146+G147*E147+G149*E148</f>
        <v>71.823707999999996</v>
      </c>
      <c r="H151" s="92">
        <f>+H144*E144+H145*E145+H146*E146+H147*E147+H150*E148</f>
        <v>80.500266999999994</v>
      </c>
      <c r="I151" s="93">
        <v>42684</v>
      </c>
      <c r="J151" s="93">
        <v>44549</v>
      </c>
      <c r="K151" s="94">
        <f t="shared" si="0"/>
        <v>1865</v>
      </c>
      <c r="L151" s="511"/>
      <c r="M151" s="512"/>
      <c r="N151" s="512"/>
      <c r="O151" s="512"/>
      <c r="P151" s="512"/>
      <c r="Q151" s="512"/>
      <c r="R151" s="512"/>
      <c r="S151" s="512"/>
      <c r="T151" s="513"/>
    </row>
    <row r="152" spans="2:20" s="18" customFormat="1" ht="14.25" x14ac:dyDescent="0.2">
      <c r="B152" s="67"/>
      <c r="C152" s="67"/>
      <c r="D152" s="67"/>
      <c r="E152" s="13"/>
      <c r="F152" s="13"/>
      <c r="G152" s="15"/>
      <c r="H152" s="14"/>
      <c r="I152" s="16"/>
      <c r="J152" s="14"/>
      <c r="K152" s="14"/>
      <c r="L152" s="514"/>
      <c r="M152" s="515"/>
      <c r="N152" s="515"/>
      <c r="O152" s="515"/>
      <c r="P152" s="515"/>
      <c r="Q152" s="515"/>
      <c r="R152" s="515"/>
      <c r="S152" s="515"/>
      <c r="T152" s="516"/>
    </row>
    <row r="153" spans="2:20" s="3" customFormat="1" ht="15" customHeight="1" x14ac:dyDescent="0.2">
      <c r="B153" s="429" t="s">
        <v>72</v>
      </c>
      <c r="C153" s="430"/>
      <c r="D153" s="430"/>
      <c r="E153" s="430"/>
      <c r="F153" s="430"/>
      <c r="G153" s="430"/>
      <c r="H153" s="430"/>
      <c r="I153" s="430"/>
      <c r="J153" s="430"/>
      <c r="K153" s="430"/>
      <c r="L153" s="430"/>
      <c r="M153" s="430"/>
      <c r="N153" s="430"/>
      <c r="O153" s="430"/>
      <c r="P153" s="430"/>
      <c r="Q153" s="430"/>
      <c r="R153" s="430"/>
      <c r="S153" s="430"/>
      <c r="T153" s="431"/>
    </row>
    <row r="154" spans="2:20" s="3" customFormat="1" ht="22.5" customHeight="1" x14ac:dyDescent="0.2">
      <c r="B154" s="413" t="s">
        <v>405</v>
      </c>
      <c r="C154" s="414"/>
      <c r="D154" s="414"/>
      <c r="E154" s="414"/>
      <c r="F154" s="414"/>
      <c r="G154" s="414"/>
      <c r="H154" s="414"/>
      <c r="I154" s="414"/>
      <c r="J154" s="414"/>
      <c r="K154" s="414"/>
      <c r="L154" s="414"/>
      <c r="M154" s="414"/>
      <c r="N154" s="414"/>
      <c r="O154" s="414"/>
      <c r="P154" s="414"/>
      <c r="Q154" s="414"/>
      <c r="R154" s="414"/>
      <c r="S154" s="414"/>
      <c r="T154" s="415"/>
    </row>
    <row r="155" spans="2:20" s="3" customFormat="1" ht="33.75" customHeight="1" x14ac:dyDescent="0.2">
      <c r="B155" s="407" t="s">
        <v>115</v>
      </c>
      <c r="C155" s="408"/>
      <c r="D155" s="408"/>
      <c r="E155" s="408"/>
      <c r="F155" s="408"/>
      <c r="G155" s="408"/>
      <c r="H155" s="408"/>
      <c r="I155" s="408"/>
      <c r="J155" s="408"/>
      <c r="K155" s="409"/>
      <c r="L155" s="435"/>
      <c r="M155" s="436"/>
      <c r="N155" s="436"/>
      <c r="O155" s="436"/>
      <c r="P155" s="436"/>
      <c r="Q155" s="436"/>
      <c r="R155" s="436"/>
      <c r="S155" s="436"/>
      <c r="T155" s="437"/>
    </row>
    <row r="156" spans="2:20" s="3" customFormat="1" ht="22.5" customHeight="1" x14ac:dyDescent="0.2">
      <c r="B156" s="394" t="s">
        <v>73</v>
      </c>
      <c r="C156" s="394"/>
      <c r="D156" s="394"/>
      <c r="E156" s="389" t="s">
        <v>349</v>
      </c>
      <c r="F156" s="391"/>
      <c r="G156" s="394" t="s">
        <v>63</v>
      </c>
      <c r="H156" s="394"/>
      <c r="I156" s="394" t="s">
        <v>74</v>
      </c>
      <c r="J156" s="394"/>
      <c r="K156" s="394"/>
      <c r="L156" s="438"/>
      <c r="M156" s="439"/>
      <c r="N156" s="439"/>
      <c r="O156" s="439"/>
      <c r="P156" s="439"/>
      <c r="Q156" s="439"/>
      <c r="R156" s="439"/>
      <c r="S156" s="439"/>
      <c r="T156" s="440"/>
    </row>
    <row r="157" spans="2:20" s="3" customFormat="1" ht="22.5" customHeight="1" x14ac:dyDescent="0.2">
      <c r="B157" s="494" t="s">
        <v>75</v>
      </c>
      <c r="C157" s="494"/>
      <c r="D157" s="494"/>
      <c r="E157" s="490">
        <f>+G160</f>
        <v>0.72260000000000002</v>
      </c>
      <c r="F157" s="491"/>
      <c r="G157" s="371">
        <v>0.82420000000000004</v>
      </c>
      <c r="H157" s="371"/>
      <c r="I157" s="412">
        <f>E157-G157</f>
        <v>-0.10160000000000002</v>
      </c>
      <c r="J157" s="412"/>
      <c r="K157" s="412"/>
      <c r="L157" s="438"/>
      <c r="M157" s="439"/>
      <c r="N157" s="439"/>
      <c r="O157" s="439"/>
      <c r="P157" s="439"/>
      <c r="Q157" s="439"/>
      <c r="R157" s="439"/>
      <c r="S157" s="439"/>
      <c r="T157" s="440"/>
    </row>
    <row r="158" spans="2:20" s="3" customFormat="1" ht="22.5" customHeight="1" x14ac:dyDescent="0.2">
      <c r="B158" s="379"/>
      <c r="C158" s="380"/>
      <c r="D158" s="380"/>
      <c r="E158" s="380"/>
      <c r="F158" s="380"/>
      <c r="G158" s="380"/>
      <c r="H158" s="380"/>
      <c r="I158" s="380"/>
      <c r="J158" s="380"/>
      <c r="K158" s="381"/>
      <c r="L158" s="438"/>
      <c r="M158" s="439"/>
      <c r="N158" s="439"/>
      <c r="O158" s="439"/>
      <c r="P158" s="439"/>
      <c r="Q158" s="439"/>
      <c r="R158" s="439"/>
      <c r="S158" s="439"/>
      <c r="T158" s="440"/>
    </row>
    <row r="159" spans="2:20" s="3" customFormat="1" ht="32.25" customHeight="1" x14ac:dyDescent="0.2">
      <c r="B159" s="394" t="s">
        <v>76</v>
      </c>
      <c r="C159" s="394"/>
      <c r="D159" s="394" t="s">
        <v>65</v>
      </c>
      <c r="E159" s="394"/>
      <c r="F159" s="63" t="s">
        <v>77</v>
      </c>
      <c r="G159" s="412" t="s">
        <v>78</v>
      </c>
      <c r="H159" s="412"/>
      <c r="I159" s="63" t="s">
        <v>79</v>
      </c>
      <c r="J159" s="412" t="s">
        <v>80</v>
      </c>
      <c r="K159" s="412"/>
      <c r="L159" s="438"/>
      <c r="M159" s="439"/>
      <c r="N159" s="439"/>
      <c r="O159" s="439"/>
      <c r="P159" s="439"/>
      <c r="Q159" s="439"/>
      <c r="R159" s="439"/>
      <c r="S159" s="439"/>
      <c r="T159" s="440"/>
    </row>
    <row r="160" spans="2:20" s="3" customFormat="1" ht="29.25" customHeight="1" x14ac:dyDescent="0.2">
      <c r="B160" s="547">
        <f>I144</f>
        <v>42684</v>
      </c>
      <c r="C160" s="466"/>
      <c r="D160" s="547">
        <f>J144</f>
        <v>44923</v>
      </c>
      <c r="E160" s="466"/>
      <c r="F160" s="17">
        <f>K144</f>
        <v>2239</v>
      </c>
      <c r="G160" s="527">
        <v>0.72260000000000002</v>
      </c>
      <c r="H160" s="528"/>
      <c r="I160" s="528"/>
      <c r="J160" s="528"/>
      <c r="K160" s="529"/>
      <c r="L160" s="438"/>
      <c r="M160" s="439"/>
      <c r="N160" s="439"/>
      <c r="O160" s="439"/>
      <c r="P160" s="439"/>
      <c r="Q160" s="439"/>
      <c r="R160" s="439"/>
      <c r="S160" s="439"/>
      <c r="T160" s="440"/>
    </row>
    <row r="161" spans="2:21" s="3" customFormat="1" ht="25.5" customHeight="1" x14ac:dyDescent="0.2">
      <c r="B161" s="379"/>
      <c r="C161" s="380"/>
      <c r="D161" s="380"/>
      <c r="E161" s="380"/>
      <c r="F161" s="380"/>
      <c r="G161" s="380"/>
      <c r="H161" s="380"/>
      <c r="I161" s="380"/>
      <c r="J161" s="380"/>
      <c r="K161" s="381"/>
      <c r="L161" s="438"/>
      <c r="M161" s="439"/>
      <c r="N161" s="439"/>
      <c r="O161" s="439"/>
      <c r="P161" s="439"/>
      <c r="Q161" s="439"/>
      <c r="R161" s="439"/>
      <c r="S161" s="439"/>
      <c r="T161" s="440"/>
    </row>
    <row r="162" spans="2:21" s="3" customFormat="1" ht="19.5" customHeight="1" x14ac:dyDescent="0.2">
      <c r="B162" s="407" t="s">
        <v>81</v>
      </c>
      <c r="C162" s="408"/>
      <c r="D162" s="408"/>
      <c r="E162" s="408"/>
      <c r="F162" s="408"/>
      <c r="G162" s="408"/>
      <c r="H162" s="408"/>
      <c r="I162" s="408"/>
      <c r="J162" s="408"/>
      <c r="K162" s="409"/>
      <c r="L162" s="441"/>
      <c r="M162" s="442"/>
      <c r="N162" s="442"/>
      <c r="O162" s="442"/>
      <c r="P162" s="442"/>
      <c r="Q162" s="442"/>
      <c r="R162" s="442"/>
      <c r="S162" s="442"/>
      <c r="T162" s="443"/>
    </row>
    <row r="163" spans="2:21" s="3" customFormat="1" ht="22.5" customHeight="1" x14ac:dyDescent="0.2">
      <c r="B163" s="487" t="s">
        <v>82</v>
      </c>
      <c r="C163" s="487"/>
      <c r="D163" s="487"/>
      <c r="E163" s="487"/>
      <c r="F163" s="444" t="s">
        <v>535</v>
      </c>
      <c r="G163" s="444"/>
      <c r="H163" s="444"/>
      <c r="I163" s="444"/>
      <c r="J163" s="481" t="s">
        <v>83</v>
      </c>
      <c r="K163" s="482"/>
      <c r="L163" s="482"/>
      <c r="M163" s="482"/>
      <c r="N163" s="482"/>
      <c r="O163" s="482"/>
      <c r="P163" s="482"/>
      <c r="Q163" s="482"/>
      <c r="R163" s="482"/>
      <c r="S163" s="482"/>
      <c r="T163" s="483"/>
    </row>
    <row r="164" spans="2:21" s="3" customFormat="1" ht="19.5" customHeight="1" x14ac:dyDescent="0.2">
      <c r="B164" s="487" t="s">
        <v>84</v>
      </c>
      <c r="C164" s="487"/>
      <c r="D164" s="487" t="s">
        <v>350</v>
      </c>
      <c r="E164" s="487"/>
      <c r="F164" s="444"/>
      <c r="G164" s="444"/>
      <c r="H164" s="444"/>
      <c r="I164" s="444"/>
      <c r="J164" s="484"/>
      <c r="K164" s="485"/>
      <c r="L164" s="485"/>
      <c r="M164" s="485"/>
      <c r="N164" s="485"/>
      <c r="O164" s="485"/>
      <c r="P164" s="485"/>
      <c r="Q164" s="485"/>
      <c r="R164" s="485"/>
      <c r="S164" s="485"/>
      <c r="T164" s="486"/>
    </row>
    <row r="165" spans="2:21" s="3" customFormat="1" ht="82.9" customHeight="1" x14ac:dyDescent="0.2">
      <c r="B165" s="404" t="s">
        <v>404</v>
      </c>
      <c r="C165" s="406"/>
      <c r="D165" s="404" t="s">
        <v>492</v>
      </c>
      <c r="E165" s="406"/>
      <c r="F165" s="404" t="s">
        <v>1000</v>
      </c>
      <c r="G165" s="405"/>
      <c r="H165" s="405"/>
      <c r="I165" s="406"/>
      <c r="J165" s="401" t="s">
        <v>1175</v>
      </c>
      <c r="K165" s="402"/>
      <c r="L165" s="402"/>
      <c r="M165" s="402"/>
      <c r="N165" s="402"/>
      <c r="O165" s="402"/>
      <c r="P165" s="402"/>
      <c r="Q165" s="402"/>
      <c r="R165" s="402"/>
      <c r="S165" s="402"/>
      <c r="T165" s="403"/>
      <c r="U165" s="279"/>
    </row>
    <row r="166" spans="2:21" s="3" customFormat="1" ht="98.45" customHeight="1" x14ac:dyDescent="0.2">
      <c r="B166" s="404" t="s">
        <v>522</v>
      </c>
      <c r="C166" s="406"/>
      <c r="D166" s="404" t="s">
        <v>544</v>
      </c>
      <c r="E166" s="406"/>
      <c r="F166" s="398" t="s">
        <v>736</v>
      </c>
      <c r="G166" s="399"/>
      <c r="H166" s="399"/>
      <c r="I166" s="400"/>
      <c r="J166" s="401" t="s">
        <v>1176</v>
      </c>
      <c r="K166" s="402"/>
      <c r="L166" s="402"/>
      <c r="M166" s="402"/>
      <c r="N166" s="402"/>
      <c r="O166" s="402"/>
      <c r="P166" s="402"/>
      <c r="Q166" s="402"/>
      <c r="R166" s="402"/>
      <c r="S166" s="402"/>
      <c r="T166" s="403"/>
      <c r="U166" s="279"/>
    </row>
    <row r="167" spans="2:21" s="3" customFormat="1" ht="49.9" customHeight="1" x14ac:dyDescent="0.2">
      <c r="B167" s="404" t="s">
        <v>777</v>
      </c>
      <c r="C167" s="406"/>
      <c r="D167" s="404" t="s">
        <v>842</v>
      </c>
      <c r="E167" s="406"/>
      <c r="F167" s="398" t="s">
        <v>769</v>
      </c>
      <c r="G167" s="399"/>
      <c r="H167" s="399"/>
      <c r="I167" s="400"/>
      <c r="J167" s="401" t="s">
        <v>1036</v>
      </c>
      <c r="K167" s="402"/>
      <c r="L167" s="402"/>
      <c r="M167" s="402"/>
      <c r="N167" s="402"/>
      <c r="O167" s="402"/>
      <c r="P167" s="402"/>
      <c r="Q167" s="402"/>
      <c r="R167" s="402"/>
      <c r="S167" s="402"/>
      <c r="T167" s="403"/>
      <c r="U167" s="279"/>
    </row>
    <row r="168" spans="2:21" s="3" customFormat="1" ht="52.15" customHeight="1" x14ac:dyDescent="0.2">
      <c r="B168" s="398" t="s">
        <v>861</v>
      </c>
      <c r="C168" s="400"/>
      <c r="D168" s="404" t="s">
        <v>862</v>
      </c>
      <c r="E168" s="406"/>
      <c r="F168" s="398" t="s">
        <v>769</v>
      </c>
      <c r="G168" s="399"/>
      <c r="H168" s="399"/>
      <c r="I168" s="400"/>
      <c r="J168" s="401" t="s">
        <v>1177</v>
      </c>
      <c r="K168" s="402"/>
      <c r="L168" s="402"/>
      <c r="M168" s="402"/>
      <c r="N168" s="402"/>
      <c r="O168" s="402"/>
      <c r="P168" s="402"/>
      <c r="Q168" s="402"/>
      <c r="R168" s="402"/>
      <c r="S168" s="402"/>
      <c r="T168" s="403"/>
      <c r="U168" s="279"/>
    </row>
    <row r="169" spans="2:21" s="3" customFormat="1" ht="64.150000000000006" customHeight="1" x14ac:dyDescent="0.2">
      <c r="B169" s="398" t="s">
        <v>767</v>
      </c>
      <c r="C169" s="400"/>
      <c r="D169" s="404" t="s">
        <v>768</v>
      </c>
      <c r="E169" s="406"/>
      <c r="F169" s="398" t="s">
        <v>769</v>
      </c>
      <c r="G169" s="399"/>
      <c r="H169" s="399"/>
      <c r="I169" s="400"/>
      <c r="J169" s="401" t="s">
        <v>1072</v>
      </c>
      <c r="K169" s="402"/>
      <c r="L169" s="402"/>
      <c r="M169" s="402"/>
      <c r="N169" s="402"/>
      <c r="O169" s="402"/>
      <c r="P169" s="402"/>
      <c r="Q169" s="402"/>
      <c r="R169" s="402"/>
      <c r="S169" s="402"/>
      <c r="T169" s="403"/>
      <c r="U169" s="279"/>
    </row>
    <row r="170" spans="2:21" s="3" customFormat="1" ht="126.6" customHeight="1" x14ac:dyDescent="0.2">
      <c r="B170" s="404" t="s">
        <v>758</v>
      </c>
      <c r="C170" s="406"/>
      <c r="D170" s="404" t="s">
        <v>770</v>
      </c>
      <c r="E170" s="406"/>
      <c r="F170" s="398" t="s">
        <v>769</v>
      </c>
      <c r="G170" s="399"/>
      <c r="H170" s="399"/>
      <c r="I170" s="400"/>
      <c r="J170" s="401" t="s">
        <v>1051</v>
      </c>
      <c r="K170" s="402"/>
      <c r="L170" s="402"/>
      <c r="M170" s="402"/>
      <c r="N170" s="402"/>
      <c r="O170" s="402"/>
      <c r="P170" s="402"/>
      <c r="Q170" s="402"/>
      <c r="R170" s="402"/>
      <c r="S170" s="402"/>
      <c r="T170" s="403"/>
      <c r="U170" s="279"/>
    </row>
    <row r="171" spans="2:21" s="3" customFormat="1" ht="87" customHeight="1" x14ac:dyDescent="0.2">
      <c r="B171" s="398" t="s">
        <v>559</v>
      </c>
      <c r="C171" s="400"/>
      <c r="D171" s="404"/>
      <c r="E171" s="406"/>
      <c r="F171" s="398" t="s">
        <v>1052</v>
      </c>
      <c r="G171" s="399"/>
      <c r="H171" s="399"/>
      <c r="I171" s="400"/>
      <c r="J171" s="401" t="s">
        <v>1197</v>
      </c>
      <c r="K171" s="402"/>
      <c r="L171" s="402"/>
      <c r="M171" s="402"/>
      <c r="N171" s="402"/>
      <c r="O171" s="402"/>
      <c r="P171" s="402"/>
      <c r="Q171" s="402"/>
      <c r="R171" s="402"/>
      <c r="S171" s="402"/>
      <c r="T171" s="403"/>
      <c r="U171" s="279"/>
    </row>
    <row r="172" spans="2:21" s="3" customFormat="1" ht="74.45" customHeight="1" x14ac:dyDescent="0.2">
      <c r="B172" s="398" t="s">
        <v>1073</v>
      </c>
      <c r="C172" s="400"/>
      <c r="D172" s="404" t="s">
        <v>1074</v>
      </c>
      <c r="E172" s="406"/>
      <c r="F172" s="404" t="s">
        <v>769</v>
      </c>
      <c r="G172" s="405"/>
      <c r="H172" s="405"/>
      <c r="I172" s="406"/>
      <c r="J172" s="401" t="s">
        <v>1178</v>
      </c>
      <c r="K172" s="402"/>
      <c r="L172" s="402"/>
      <c r="M172" s="402"/>
      <c r="N172" s="402"/>
      <c r="O172" s="402"/>
      <c r="P172" s="402"/>
      <c r="Q172" s="402"/>
      <c r="R172" s="402"/>
      <c r="S172" s="402"/>
      <c r="T172" s="403"/>
      <c r="U172" s="279"/>
    </row>
    <row r="173" spans="2:21" s="3" customFormat="1" ht="60.6" customHeight="1" x14ac:dyDescent="0.2">
      <c r="B173" s="398" t="s">
        <v>593</v>
      </c>
      <c r="C173" s="400"/>
      <c r="D173" s="404" t="s">
        <v>594</v>
      </c>
      <c r="E173" s="406"/>
      <c r="F173" s="404" t="s">
        <v>595</v>
      </c>
      <c r="G173" s="405"/>
      <c r="H173" s="405"/>
      <c r="I173" s="406"/>
      <c r="J173" s="401" t="s">
        <v>1042</v>
      </c>
      <c r="K173" s="402"/>
      <c r="L173" s="402"/>
      <c r="M173" s="402"/>
      <c r="N173" s="402"/>
      <c r="O173" s="402"/>
      <c r="P173" s="402"/>
      <c r="Q173" s="402"/>
      <c r="R173" s="402"/>
      <c r="S173" s="402"/>
      <c r="T173" s="403"/>
      <c r="U173" s="279"/>
    </row>
    <row r="174" spans="2:21" s="3" customFormat="1" ht="55.9" customHeight="1" x14ac:dyDescent="0.2">
      <c r="B174" s="398" t="s">
        <v>531</v>
      </c>
      <c r="C174" s="400"/>
      <c r="D174" s="404"/>
      <c r="E174" s="406"/>
      <c r="F174" s="404" t="s">
        <v>759</v>
      </c>
      <c r="G174" s="405"/>
      <c r="H174" s="405"/>
      <c r="I174" s="406"/>
      <c r="J174" s="401" t="s">
        <v>1021</v>
      </c>
      <c r="K174" s="402"/>
      <c r="L174" s="402"/>
      <c r="M174" s="402"/>
      <c r="N174" s="402"/>
      <c r="O174" s="402"/>
      <c r="P174" s="402"/>
      <c r="Q174" s="402"/>
      <c r="R174" s="402"/>
      <c r="S174" s="402"/>
      <c r="T174" s="403"/>
      <c r="U174" s="279"/>
    </row>
    <row r="175" spans="2:21" s="3" customFormat="1" ht="109.15" customHeight="1" x14ac:dyDescent="0.2">
      <c r="B175" s="398" t="s">
        <v>771</v>
      </c>
      <c r="C175" s="400"/>
      <c r="D175" s="404"/>
      <c r="E175" s="406"/>
      <c r="F175" s="404" t="s">
        <v>1001</v>
      </c>
      <c r="G175" s="405"/>
      <c r="H175" s="405"/>
      <c r="I175" s="406"/>
      <c r="J175" s="401" t="s">
        <v>1179</v>
      </c>
      <c r="K175" s="402"/>
      <c r="L175" s="402"/>
      <c r="M175" s="402"/>
      <c r="N175" s="402"/>
      <c r="O175" s="402"/>
      <c r="P175" s="402"/>
      <c r="Q175" s="402"/>
      <c r="R175" s="402"/>
      <c r="S175" s="402"/>
      <c r="T175" s="403"/>
      <c r="U175" s="279"/>
    </row>
    <row r="176" spans="2:21" s="3" customFormat="1" ht="56.45" customHeight="1" x14ac:dyDescent="0.2">
      <c r="B176" s="398" t="s">
        <v>523</v>
      </c>
      <c r="C176" s="400"/>
      <c r="D176" s="404"/>
      <c r="E176" s="406"/>
      <c r="F176" s="404" t="s">
        <v>772</v>
      </c>
      <c r="G176" s="405"/>
      <c r="H176" s="405"/>
      <c r="I176" s="406"/>
      <c r="J176" s="401" t="s">
        <v>1075</v>
      </c>
      <c r="K176" s="402"/>
      <c r="L176" s="402"/>
      <c r="M176" s="402"/>
      <c r="N176" s="402"/>
      <c r="O176" s="402"/>
      <c r="P176" s="402"/>
      <c r="Q176" s="402"/>
      <c r="R176" s="402"/>
      <c r="S176" s="402"/>
      <c r="T176" s="403"/>
      <c r="U176" s="279"/>
    </row>
    <row r="177" spans="2:21" s="3" customFormat="1" ht="56.45" customHeight="1" x14ac:dyDescent="0.2">
      <c r="B177" s="398" t="s">
        <v>605</v>
      </c>
      <c r="C177" s="400"/>
      <c r="D177" s="404"/>
      <c r="E177" s="406"/>
      <c r="F177" s="404" t="s">
        <v>595</v>
      </c>
      <c r="G177" s="405"/>
      <c r="H177" s="405"/>
      <c r="I177" s="406"/>
      <c r="J177" s="401" t="s">
        <v>1180</v>
      </c>
      <c r="K177" s="402"/>
      <c r="L177" s="402"/>
      <c r="M177" s="402"/>
      <c r="N177" s="402"/>
      <c r="O177" s="402"/>
      <c r="P177" s="402"/>
      <c r="Q177" s="402"/>
      <c r="R177" s="402"/>
      <c r="S177" s="402"/>
      <c r="T177" s="403"/>
      <c r="U177" s="279"/>
    </row>
    <row r="178" spans="2:21" s="3" customFormat="1" ht="111" customHeight="1" x14ac:dyDescent="0.2">
      <c r="B178" s="398" t="s">
        <v>754</v>
      </c>
      <c r="C178" s="400"/>
      <c r="D178" s="404" t="s">
        <v>596</v>
      </c>
      <c r="E178" s="406"/>
      <c r="F178" s="404" t="s">
        <v>755</v>
      </c>
      <c r="G178" s="405"/>
      <c r="H178" s="405"/>
      <c r="I178" s="406"/>
      <c r="J178" s="401" t="s">
        <v>1181</v>
      </c>
      <c r="K178" s="402"/>
      <c r="L178" s="402"/>
      <c r="M178" s="402"/>
      <c r="N178" s="402"/>
      <c r="O178" s="402"/>
      <c r="P178" s="402"/>
      <c r="Q178" s="402"/>
      <c r="R178" s="402"/>
      <c r="S178" s="402"/>
      <c r="T178" s="403"/>
      <c r="U178" s="279"/>
    </row>
    <row r="179" spans="2:21" s="3" customFormat="1" ht="97.9" customHeight="1" x14ac:dyDescent="0.2">
      <c r="B179" s="404" t="s">
        <v>560</v>
      </c>
      <c r="C179" s="406"/>
      <c r="D179" s="404" t="s">
        <v>596</v>
      </c>
      <c r="E179" s="406"/>
      <c r="F179" s="398" t="s">
        <v>561</v>
      </c>
      <c r="G179" s="399"/>
      <c r="H179" s="399"/>
      <c r="I179" s="400"/>
      <c r="J179" s="401" t="s">
        <v>1182</v>
      </c>
      <c r="K179" s="402"/>
      <c r="L179" s="402"/>
      <c r="M179" s="402"/>
      <c r="N179" s="402"/>
      <c r="O179" s="402"/>
      <c r="P179" s="402"/>
      <c r="Q179" s="402"/>
      <c r="R179" s="402"/>
      <c r="S179" s="402"/>
      <c r="T179" s="403"/>
      <c r="U179" s="279"/>
    </row>
    <row r="180" spans="2:21" s="3" customFormat="1" ht="201.6" customHeight="1" x14ac:dyDescent="0.2">
      <c r="B180" s="404" t="s">
        <v>506</v>
      </c>
      <c r="C180" s="406"/>
      <c r="D180" s="404"/>
      <c r="E180" s="406"/>
      <c r="F180" s="398" t="s">
        <v>557</v>
      </c>
      <c r="G180" s="399"/>
      <c r="H180" s="399"/>
      <c r="I180" s="400"/>
      <c r="J180" s="401" t="s">
        <v>1183</v>
      </c>
      <c r="K180" s="402"/>
      <c r="L180" s="402"/>
      <c r="M180" s="402"/>
      <c r="N180" s="402"/>
      <c r="O180" s="402"/>
      <c r="P180" s="402"/>
      <c r="Q180" s="402"/>
      <c r="R180" s="402"/>
      <c r="S180" s="402"/>
      <c r="T180" s="403"/>
      <c r="U180" s="279"/>
    </row>
    <row r="181" spans="2:21" s="3" customFormat="1" ht="57" customHeight="1" x14ac:dyDescent="0.2">
      <c r="B181" s="404" t="s">
        <v>562</v>
      </c>
      <c r="C181" s="406"/>
      <c r="D181" s="404"/>
      <c r="E181" s="406"/>
      <c r="F181" s="398" t="s">
        <v>1076</v>
      </c>
      <c r="G181" s="399"/>
      <c r="H181" s="399"/>
      <c r="I181" s="400"/>
      <c r="J181" s="401" t="s">
        <v>1077</v>
      </c>
      <c r="K181" s="402"/>
      <c r="L181" s="402"/>
      <c r="M181" s="402"/>
      <c r="N181" s="402"/>
      <c r="O181" s="402"/>
      <c r="P181" s="402"/>
      <c r="Q181" s="402"/>
      <c r="R181" s="402"/>
      <c r="S181" s="402"/>
      <c r="T181" s="403"/>
      <c r="U181" s="279"/>
    </row>
    <row r="182" spans="2:21" s="3" customFormat="1" ht="112.9" customHeight="1" x14ac:dyDescent="0.2">
      <c r="B182" s="404" t="s">
        <v>760</v>
      </c>
      <c r="C182" s="406"/>
      <c r="D182" s="404" t="s">
        <v>863</v>
      </c>
      <c r="E182" s="406"/>
      <c r="F182" s="398" t="s">
        <v>761</v>
      </c>
      <c r="G182" s="399"/>
      <c r="H182" s="399"/>
      <c r="I182" s="400"/>
      <c r="J182" s="401" t="s">
        <v>1184</v>
      </c>
      <c r="K182" s="402"/>
      <c r="L182" s="402"/>
      <c r="M182" s="402"/>
      <c r="N182" s="402"/>
      <c r="O182" s="402"/>
      <c r="P182" s="402"/>
      <c r="Q182" s="402"/>
      <c r="R182" s="402"/>
      <c r="S182" s="402"/>
      <c r="T182" s="403"/>
      <c r="U182" s="279"/>
    </row>
    <row r="183" spans="2:21" s="3" customFormat="1" ht="121.9" customHeight="1" x14ac:dyDescent="0.2">
      <c r="B183" s="398" t="s">
        <v>493</v>
      </c>
      <c r="C183" s="400"/>
      <c r="D183" s="404"/>
      <c r="E183" s="406"/>
      <c r="F183" s="398" t="s">
        <v>1022</v>
      </c>
      <c r="G183" s="399"/>
      <c r="H183" s="399"/>
      <c r="I183" s="400"/>
      <c r="J183" s="401" t="s">
        <v>1185</v>
      </c>
      <c r="K183" s="402"/>
      <c r="L183" s="402"/>
      <c r="M183" s="402"/>
      <c r="N183" s="402"/>
      <c r="O183" s="402"/>
      <c r="P183" s="402"/>
      <c r="Q183" s="402"/>
      <c r="R183" s="402"/>
      <c r="S183" s="402"/>
      <c r="T183" s="403"/>
      <c r="U183" s="279"/>
    </row>
    <row r="184" spans="2:21" s="3" customFormat="1" ht="162" customHeight="1" x14ac:dyDescent="0.2">
      <c r="B184" s="404" t="s">
        <v>1186</v>
      </c>
      <c r="C184" s="406"/>
      <c r="D184" s="404"/>
      <c r="E184" s="406"/>
      <c r="F184" s="398" t="s">
        <v>762</v>
      </c>
      <c r="G184" s="399"/>
      <c r="H184" s="399"/>
      <c r="I184" s="400"/>
      <c r="J184" s="401" t="s">
        <v>1187</v>
      </c>
      <c r="K184" s="402"/>
      <c r="L184" s="402"/>
      <c r="M184" s="402"/>
      <c r="N184" s="402"/>
      <c r="O184" s="402"/>
      <c r="P184" s="402"/>
      <c r="Q184" s="402"/>
      <c r="R184" s="402"/>
      <c r="S184" s="402"/>
      <c r="T184" s="403"/>
      <c r="U184" s="279"/>
    </row>
    <row r="185" spans="2:21" s="3" customFormat="1" ht="262.14999999999998" customHeight="1" x14ac:dyDescent="0.2">
      <c r="B185" s="404" t="s">
        <v>558</v>
      </c>
      <c r="C185" s="406"/>
      <c r="D185" s="404" t="s">
        <v>763</v>
      </c>
      <c r="E185" s="406"/>
      <c r="F185" s="398" t="s">
        <v>864</v>
      </c>
      <c r="G185" s="399"/>
      <c r="H185" s="399"/>
      <c r="I185" s="400"/>
      <c r="J185" s="401" t="s">
        <v>1188</v>
      </c>
      <c r="K185" s="402"/>
      <c r="L185" s="402"/>
      <c r="M185" s="402"/>
      <c r="N185" s="402"/>
      <c r="O185" s="402"/>
      <c r="P185" s="402"/>
      <c r="Q185" s="402"/>
      <c r="R185" s="402"/>
      <c r="S185" s="402"/>
      <c r="T185" s="403"/>
      <c r="U185" s="279"/>
    </row>
    <row r="186" spans="2:21" s="3" customFormat="1" ht="133.15" customHeight="1" x14ac:dyDescent="0.2">
      <c r="B186" s="404" t="s">
        <v>731</v>
      </c>
      <c r="C186" s="406"/>
      <c r="D186" s="404"/>
      <c r="E186" s="406"/>
      <c r="F186" s="398" t="s">
        <v>738</v>
      </c>
      <c r="G186" s="399"/>
      <c r="H186" s="399"/>
      <c r="I186" s="400"/>
      <c r="J186" s="401" t="s">
        <v>1189</v>
      </c>
      <c r="K186" s="402"/>
      <c r="L186" s="402"/>
      <c r="M186" s="402"/>
      <c r="N186" s="402"/>
      <c r="O186" s="402"/>
      <c r="P186" s="402"/>
      <c r="Q186" s="402"/>
      <c r="R186" s="402"/>
      <c r="S186" s="402"/>
      <c r="T186" s="403"/>
      <c r="U186" s="279"/>
    </row>
    <row r="187" spans="2:21" s="3" customFormat="1" ht="58.15" customHeight="1" x14ac:dyDescent="0.2">
      <c r="B187" s="404" t="s">
        <v>606</v>
      </c>
      <c r="C187" s="406"/>
      <c r="D187" s="404"/>
      <c r="E187" s="406"/>
      <c r="F187" s="398" t="s">
        <v>739</v>
      </c>
      <c r="G187" s="399"/>
      <c r="H187" s="399"/>
      <c r="I187" s="400"/>
      <c r="J187" s="401" t="s">
        <v>1002</v>
      </c>
      <c r="K187" s="402"/>
      <c r="L187" s="402"/>
      <c r="M187" s="402"/>
      <c r="N187" s="402"/>
      <c r="O187" s="402"/>
      <c r="P187" s="402"/>
      <c r="Q187" s="402"/>
      <c r="R187" s="402"/>
      <c r="S187" s="402"/>
      <c r="T187" s="403"/>
      <c r="U187" s="279"/>
    </row>
    <row r="188" spans="2:21" s="3" customFormat="1" ht="113.45" customHeight="1" x14ac:dyDescent="0.2">
      <c r="B188" s="404" t="s">
        <v>537</v>
      </c>
      <c r="C188" s="406"/>
      <c r="D188" s="404"/>
      <c r="E188" s="406"/>
      <c r="F188" s="398" t="s">
        <v>740</v>
      </c>
      <c r="G188" s="399"/>
      <c r="H188" s="399"/>
      <c r="I188" s="400"/>
      <c r="J188" s="401" t="s">
        <v>1190</v>
      </c>
      <c r="K188" s="402"/>
      <c r="L188" s="402"/>
      <c r="M188" s="402"/>
      <c r="N188" s="402"/>
      <c r="O188" s="402"/>
      <c r="P188" s="402"/>
      <c r="Q188" s="402"/>
      <c r="R188" s="402"/>
      <c r="S188" s="402"/>
      <c r="T188" s="403"/>
      <c r="U188" s="279"/>
    </row>
    <row r="189" spans="2:21" s="3" customFormat="1" ht="70.150000000000006" customHeight="1" x14ac:dyDescent="0.2">
      <c r="B189" s="404" t="s">
        <v>1191</v>
      </c>
      <c r="C189" s="406"/>
      <c r="D189" s="404" t="s">
        <v>1192</v>
      </c>
      <c r="E189" s="406"/>
      <c r="F189" s="398" t="s">
        <v>1193</v>
      </c>
      <c r="G189" s="399"/>
      <c r="H189" s="399"/>
      <c r="I189" s="400"/>
      <c r="J189" s="401" t="s">
        <v>1194</v>
      </c>
      <c r="K189" s="402"/>
      <c r="L189" s="402"/>
      <c r="M189" s="402"/>
      <c r="N189" s="402"/>
      <c r="O189" s="402"/>
      <c r="P189" s="402"/>
      <c r="Q189" s="402"/>
      <c r="R189" s="402"/>
      <c r="S189" s="402"/>
      <c r="T189" s="403"/>
      <c r="U189" s="279"/>
    </row>
    <row r="190" spans="2:21" s="3" customFormat="1" ht="78" customHeight="1" x14ac:dyDescent="0.2">
      <c r="B190" s="404" t="s">
        <v>741</v>
      </c>
      <c r="C190" s="406"/>
      <c r="D190" s="404"/>
      <c r="E190" s="406"/>
      <c r="F190" s="404" t="s">
        <v>742</v>
      </c>
      <c r="G190" s="405"/>
      <c r="H190" s="405"/>
      <c r="I190" s="406"/>
      <c r="J190" s="401" t="s">
        <v>1082</v>
      </c>
      <c r="K190" s="402"/>
      <c r="L190" s="402"/>
      <c r="M190" s="402"/>
      <c r="N190" s="402"/>
      <c r="O190" s="402"/>
      <c r="P190" s="402"/>
      <c r="Q190" s="402"/>
      <c r="R190" s="402"/>
      <c r="S190" s="402"/>
      <c r="T190" s="403"/>
      <c r="U190" s="279"/>
    </row>
    <row r="191" spans="2:21" s="3" customFormat="1" ht="119.45" customHeight="1" x14ac:dyDescent="0.2">
      <c r="B191" s="404" t="s">
        <v>536</v>
      </c>
      <c r="C191" s="406"/>
      <c r="D191" s="404" t="s">
        <v>743</v>
      </c>
      <c r="E191" s="406"/>
      <c r="F191" s="398" t="s">
        <v>776</v>
      </c>
      <c r="G191" s="399"/>
      <c r="H191" s="399"/>
      <c r="I191" s="400"/>
      <c r="J191" s="401" t="s">
        <v>1078</v>
      </c>
      <c r="K191" s="402"/>
      <c r="L191" s="402"/>
      <c r="M191" s="402"/>
      <c r="N191" s="402"/>
      <c r="O191" s="402"/>
      <c r="P191" s="402"/>
      <c r="Q191" s="402"/>
      <c r="R191" s="402"/>
      <c r="S191" s="402"/>
      <c r="T191" s="403"/>
      <c r="U191" s="279"/>
    </row>
    <row r="192" spans="2:21" s="3" customFormat="1" ht="120.6" customHeight="1" x14ac:dyDescent="0.2">
      <c r="B192" s="404" t="s">
        <v>764</v>
      </c>
      <c r="C192" s="406"/>
      <c r="D192" s="404"/>
      <c r="E192" s="406"/>
      <c r="F192" s="404" t="s">
        <v>765</v>
      </c>
      <c r="G192" s="405"/>
      <c r="H192" s="405"/>
      <c r="I192" s="406"/>
      <c r="J192" s="401" t="s">
        <v>1079</v>
      </c>
      <c r="K192" s="402"/>
      <c r="L192" s="402"/>
      <c r="M192" s="402"/>
      <c r="N192" s="402"/>
      <c r="O192" s="402"/>
      <c r="P192" s="402"/>
      <c r="Q192" s="402"/>
      <c r="R192" s="402"/>
      <c r="S192" s="402"/>
      <c r="T192" s="403"/>
      <c r="U192" s="279"/>
    </row>
    <row r="193" spans="2:21" s="3" customFormat="1" ht="49.15" customHeight="1" x14ac:dyDescent="0.2">
      <c r="B193" s="404" t="s">
        <v>732</v>
      </c>
      <c r="C193" s="406"/>
      <c r="D193" s="404"/>
      <c r="E193" s="406"/>
      <c r="F193" s="398" t="s">
        <v>773</v>
      </c>
      <c r="G193" s="399"/>
      <c r="H193" s="399"/>
      <c r="I193" s="400"/>
      <c r="J193" s="401" t="s">
        <v>1053</v>
      </c>
      <c r="K193" s="402"/>
      <c r="L193" s="402"/>
      <c r="M193" s="402"/>
      <c r="N193" s="402"/>
      <c r="O193" s="402"/>
      <c r="P193" s="402"/>
      <c r="Q193" s="402"/>
      <c r="R193" s="402"/>
      <c r="S193" s="402"/>
      <c r="T193" s="403"/>
      <c r="U193" s="279"/>
    </row>
    <row r="194" spans="2:21" s="3" customFormat="1" ht="212.45" customHeight="1" x14ac:dyDescent="0.2">
      <c r="B194" s="404" t="s">
        <v>507</v>
      </c>
      <c r="C194" s="406"/>
      <c r="D194" s="404" t="s">
        <v>865</v>
      </c>
      <c r="E194" s="406"/>
      <c r="F194" s="398" t="s">
        <v>866</v>
      </c>
      <c r="G194" s="399"/>
      <c r="H194" s="399"/>
      <c r="I194" s="400"/>
      <c r="J194" s="401" t="s">
        <v>1195</v>
      </c>
      <c r="K194" s="402"/>
      <c r="L194" s="402"/>
      <c r="M194" s="402"/>
      <c r="N194" s="402"/>
      <c r="O194" s="402"/>
      <c r="P194" s="402"/>
      <c r="Q194" s="402"/>
      <c r="R194" s="402"/>
      <c r="S194" s="402"/>
      <c r="T194" s="403"/>
      <c r="U194" s="279"/>
    </row>
    <row r="195" spans="2:21" s="3" customFormat="1" ht="57.6" customHeight="1" x14ac:dyDescent="0.2">
      <c r="B195" s="404" t="s">
        <v>555</v>
      </c>
      <c r="C195" s="406"/>
      <c r="D195" s="404" t="s">
        <v>532</v>
      </c>
      <c r="E195" s="406"/>
      <c r="F195" s="404" t="s">
        <v>607</v>
      </c>
      <c r="G195" s="405"/>
      <c r="H195" s="405"/>
      <c r="I195" s="406"/>
      <c r="J195" s="401" t="s">
        <v>608</v>
      </c>
      <c r="K195" s="402"/>
      <c r="L195" s="402"/>
      <c r="M195" s="402"/>
      <c r="N195" s="402"/>
      <c r="O195" s="402"/>
      <c r="P195" s="402"/>
      <c r="Q195" s="402"/>
      <c r="R195" s="402"/>
      <c r="S195" s="402"/>
      <c r="T195" s="403"/>
      <c r="U195" s="279"/>
    </row>
    <row r="196" spans="2:21" s="3" customFormat="1" ht="72.599999999999994" customHeight="1" x14ac:dyDescent="0.2">
      <c r="B196" s="404" t="s">
        <v>532</v>
      </c>
      <c r="C196" s="406"/>
      <c r="D196" s="404" t="s">
        <v>524</v>
      </c>
      <c r="E196" s="406"/>
      <c r="F196" s="404" t="s">
        <v>597</v>
      </c>
      <c r="G196" s="405"/>
      <c r="H196" s="405"/>
      <c r="I196" s="406"/>
      <c r="J196" s="401" t="s">
        <v>1080</v>
      </c>
      <c r="K196" s="402"/>
      <c r="L196" s="402"/>
      <c r="M196" s="402"/>
      <c r="N196" s="402"/>
      <c r="O196" s="402"/>
      <c r="P196" s="402"/>
      <c r="Q196" s="402"/>
      <c r="R196" s="402"/>
      <c r="S196" s="402"/>
      <c r="T196" s="403"/>
      <c r="U196" s="279"/>
    </row>
    <row r="197" spans="2:21" s="3" customFormat="1" ht="97.15" customHeight="1" x14ac:dyDescent="0.2">
      <c r="B197" s="404" t="s">
        <v>744</v>
      </c>
      <c r="C197" s="406"/>
      <c r="D197" s="404" t="s">
        <v>508</v>
      </c>
      <c r="E197" s="406"/>
      <c r="F197" s="398" t="s">
        <v>556</v>
      </c>
      <c r="G197" s="399"/>
      <c r="H197" s="399"/>
      <c r="I197" s="400"/>
      <c r="J197" s="401" t="s">
        <v>1196</v>
      </c>
      <c r="K197" s="402"/>
      <c r="L197" s="402"/>
      <c r="M197" s="402"/>
      <c r="N197" s="402"/>
      <c r="O197" s="402"/>
      <c r="P197" s="402"/>
      <c r="Q197" s="402"/>
      <c r="R197" s="402"/>
      <c r="S197" s="402"/>
      <c r="T197" s="403"/>
      <c r="U197" s="279"/>
    </row>
    <row r="198" spans="2:21" s="3" customFormat="1" ht="71.45" customHeight="1" x14ac:dyDescent="0.2">
      <c r="B198" s="398"/>
      <c r="C198" s="400"/>
      <c r="D198" s="404"/>
      <c r="E198" s="406"/>
      <c r="F198" s="398" t="s">
        <v>745</v>
      </c>
      <c r="G198" s="399"/>
      <c r="H198" s="399"/>
      <c r="I198" s="400"/>
      <c r="J198" s="401" t="s">
        <v>1081</v>
      </c>
      <c r="K198" s="402"/>
      <c r="L198" s="402"/>
      <c r="M198" s="402"/>
      <c r="N198" s="402"/>
      <c r="O198" s="402"/>
      <c r="P198" s="402"/>
      <c r="Q198" s="402"/>
      <c r="R198" s="402"/>
      <c r="S198" s="402"/>
      <c r="T198" s="403"/>
      <c r="U198" s="279"/>
    </row>
    <row r="199" spans="2:21" s="3" customFormat="1" ht="46.9" customHeight="1" x14ac:dyDescent="0.2">
      <c r="B199" s="398"/>
      <c r="C199" s="400"/>
      <c r="D199" s="404"/>
      <c r="E199" s="406"/>
      <c r="F199" s="404" t="s">
        <v>494</v>
      </c>
      <c r="G199" s="405"/>
      <c r="H199" s="405"/>
      <c r="I199" s="406"/>
      <c r="J199" s="401" t="s">
        <v>756</v>
      </c>
      <c r="K199" s="402"/>
      <c r="L199" s="402"/>
      <c r="M199" s="402"/>
      <c r="N199" s="402"/>
      <c r="O199" s="402"/>
      <c r="P199" s="402"/>
      <c r="Q199" s="402"/>
      <c r="R199" s="402"/>
      <c r="S199" s="402"/>
      <c r="T199" s="403"/>
      <c r="U199" s="279"/>
    </row>
    <row r="200" spans="2:21" s="3" customFormat="1" ht="41.65" customHeight="1" x14ac:dyDescent="0.2">
      <c r="B200" s="749" t="s">
        <v>85</v>
      </c>
      <c r="C200" s="773" t="s">
        <v>410</v>
      </c>
      <c r="D200" s="774"/>
      <c r="E200" s="774"/>
      <c r="F200" s="774"/>
      <c r="G200" s="774"/>
      <c r="H200" s="774"/>
      <c r="I200" s="774"/>
      <c r="J200" s="774"/>
      <c r="K200" s="774"/>
      <c r="L200" s="774"/>
      <c r="M200" s="774"/>
      <c r="N200" s="774"/>
      <c r="O200" s="774"/>
      <c r="P200" s="774"/>
      <c r="Q200" s="774"/>
      <c r="R200" s="774"/>
      <c r="S200" s="774"/>
      <c r="T200" s="775"/>
    </row>
    <row r="201" spans="2:21" s="3" customFormat="1" ht="22.5" customHeight="1" x14ac:dyDescent="0.2">
      <c r="B201" s="750"/>
      <c r="C201" s="407" t="s">
        <v>115</v>
      </c>
      <c r="D201" s="408"/>
      <c r="E201" s="408"/>
      <c r="F201" s="408"/>
      <c r="G201" s="408"/>
      <c r="H201" s="408"/>
      <c r="I201" s="408"/>
      <c r="J201" s="408"/>
      <c r="K201" s="408"/>
      <c r="L201" s="409"/>
      <c r="M201" s="407"/>
      <c r="N201" s="408"/>
      <c r="O201" s="408"/>
      <c r="P201" s="408"/>
      <c r="Q201" s="408"/>
      <c r="R201" s="408"/>
      <c r="S201" s="408"/>
      <c r="T201" s="409"/>
    </row>
    <row r="202" spans="2:21" s="3" customFormat="1" ht="22.5" customHeight="1" x14ac:dyDescent="0.2">
      <c r="B202" s="750"/>
      <c r="C202" s="394" t="s">
        <v>73</v>
      </c>
      <c r="D202" s="394"/>
      <c r="E202" s="394"/>
      <c r="F202" s="394" t="s">
        <v>349</v>
      </c>
      <c r="G202" s="394"/>
      <c r="H202" s="394" t="s">
        <v>63</v>
      </c>
      <c r="I202" s="394"/>
      <c r="J202" s="394" t="s">
        <v>86</v>
      </c>
      <c r="K202" s="394"/>
      <c r="L202" s="394"/>
      <c r="M202" s="552"/>
      <c r="N202" s="553"/>
      <c r="O202" s="553"/>
      <c r="P202" s="553"/>
      <c r="Q202" s="553"/>
      <c r="R202" s="553"/>
      <c r="S202" s="553"/>
      <c r="T202" s="554"/>
    </row>
    <row r="203" spans="2:21" s="3" customFormat="1" ht="22.5" customHeight="1" x14ac:dyDescent="0.2">
      <c r="B203" s="750"/>
      <c r="C203" s="494" t="s">
        <v>75</v>
      </c>
      <c r="D203" s="494"/>
      <c r="E203" s="494"/>
      <c r="F203" s="544">
        <f>+H206/100</f>
        <v>0.53390000000000004</v>
      </c>
      <c r="G203" s="544"/>
      <c r="H203" s="371">
        <v>0.64939999999999998</v>
      </c>
      <c r="I203" s="371"/>
      <c r="J203" s="412">
        <f>F203-H203</f>
        <v>-0.11549999999999994</v>
      </c>
      <c r="K203" s="412"/>
      <c r="L203" s="412"/>
      <c r="M203" s="555"/>
      <c r="N203" s="556"/>
      <c r="O203" s="556"/>
      <c r="P203" s="556"/>
      <c r="Q203" s="556"/>
      <c r="R203" s="556"/>
      <c r="S203" s="556"/>
      <c r="T203" s="557"/>
    </row>
    <row r="204" spans="2:21" s="3" customFormat="1" ht="22.5" customHeight="1" x14ac:dyDescent="0.2">
      <c r="B204" s="750"/>
      <c r="C204" s="61"/>
      <c r="D204" s="61"/>
      <c r="E204" s="61"/>
      <c r="F204" s="60"/>
      <c r="G204" s="60"/>
      <c r="H204" s="60"/>
      <c r="I204" s="60"/>
      <c r="J204" s="60"/>
      <c r="K204" s="60"/>
      <c r="L204" s="60"/>
      <c r="M204" s="555"/>
      <c r="N204" s="556"/>
      <c r="O204" s="556"/>
      <c r="P204" s="556"/>
      <c r="Q204" s="556"/>
      <c r="R204" s="556"/>
      <c r="S204" s="556"/>
      <c r="T204" s="557"/>
    </row>
    <row r="205" spans="2:21" s="3" customFormat="1" ht="27" customHeight="1" x14ac:dyDescent="0.2">
      <c r="B205" s="750"/>
      <c r="C205" s="394" t="s">
        <v>76</v>
      </c>
      <c r="D205" s="394"/>
      <c r="E205" s="389" t="s">
        <v>65</v>
      </c>
      <c r="F205" s="391"/>
      <c r="G205" s="63" t="s">
        <v>77</v>
      </c>
      <c r="H205" s="412" t="s">
        <v>78</v>
      </c>
      <c r="I205" s="412"/>
      <c r="J205" s="63" t="s">
        <v>79</v>
      </c>
      <c r="K205" s="412" t="s">
        <v>80</v>
      </c>
      <c r="L205" s="412"/>
      <c r="M205" s="555"/>
      <c r="N205" s="556"/>
      <c r="O205" s="556"/>
      <c r="P205" s="556"/>
      <c r="Q205" s="556"/>
      <c r="R205" s="556"/>
      <c r="S205" s="556"/>
      <c r="T205" s="557"/>
    </row>
    <row r="206" spans="2:21" s="3" customFormat="1" ht="30" customHeight="1" x14ac:dyDescent="0.2">
      <c r="B206" s="750"/>
      <c r="C206" s="547">
        <f>I145</f>
        <v>43044</v>
      </c>
      <c r="D206" s="547"/>
      <c r="E206" s="495">
        <f>J145</f>
        <v>44772</v>
      </c>
      <c r="F206" s="496"/>
      <c r="G206" s="17">
        <f>K145</f>
        <v>1728</v>
      </c>
      <c r="H206" s="548">
        <v>53.39</v>
      </c>
      <c r="I206" s="549"/>
      <c r="J206" s="549"/>
      <c r="K206" s="549"/>
      <c r="L206" s="550"/>
      <c r="M206" s="555"/>
      <c r="N206" s="556"/>
      <c r="O206" s="556"/>
      <c r="P206" s="556"/>
      <c r="Q206" s="556"/>
      <c r="R206" s="556"/>
      <c r="S206" s="556"/>
      <c r="T206" s="557"/>
    </row>
    <row r="207" spans="2:21" s="3" customFormat="1" ht="25.5" customHeight="1" x14ac:dyDescent="0.2">
      <c r="B207" s="750"/>
      <c r="C207" s="61"/>
      <c r="D207" s="62"/>
      <c r="E207" s="59"/>
      <c r="F207" s="17"/>
      <c r="G207" s="20"/>
      <c r="H207" s="20"/>
      <c r="I207" s="17"/>
      <c r="J207" s="19"/>
      <c r="K207" s="19"/>
      <c r="L207" s="60"/>
      <c r="M207" s="555"/>
      <c r="N207" s="556"/>
      <c r="O207" s="556"/>
      <c r="P207" s="556"/>
      <c r="Q207" s="556"/>
      <c r="R207" s="556"/>
      <c r="S207" s="556"/>
      <c r="T207" s="557"/>
    </row>
    <row r="208" spans="2:21" s="3" customFormat="1" ht="19.5" customHeight="1" x14ac:dyDescent="0.2">
      <c r="B208" s="750"/>
      <c r="C208" s="407" t="s">
        <v>81</v>
      </c>
      <c r="D208" s="408"/>
      <c r="E208" s="408"/>
      <c r="F208" s="408"/>
      <c r="G208" s="408"/>
      <c r="H208" s="408"/>
      <c r="I208" s="408"/>
      <c r="J208" s="408"/>
      <c r="K208" s="408"/>
      <c r="L208" s="409"/>
      <c r="M208" s="558"/>
      <c r="N208" s="559"/>
      <c r="O208" s="559"/>
      <c r="P208" s="559"/>
      <c r="Q208" s="559"/>
      <c r="R208" s="559"/>
      <c r="S208" s="559"/>
      <c r="T208" s="560"/>
    </row>
    <row r="209" spans="2:21" s="3" customFormat="1" ht="22.5" customHeight="1" x14ac:dyDescent="0.2">
      <c r="B209" s="750"/>
      <c r="C209" s="446" t="s">
        <v>82</v>
      </c>
      <c r="D209" s="447"/>
      <c r="E209" s="447"/>
      <c r="F209" s="448"/>
      <c r="G209" s="444" t="s">
        <v>495</v>
      </c>
      <c r="H209" s="444"/>
      <c r="I209" s="444"/>
      <c r="J209" s="444"/>
      <c r="K209" s="444" t="s">
        <v>83</v>
      </c>
      <c r="L209" s="444"/>
      <c r="M209" s="444"/>
      <c r="N209" s="444"/>
      <c r="O209" s="444"/>
      <c r="P209" s="444"/>
      <c r="Q209" s="444"/>
      <c r="R209" s="444"/>
      <c r="S209" s="444"/>
      <c r="T209" s="444"/>
    </row>
    <row r="210" spans="2:21" ht="35.25" customHeight="1" x14ac:dyDescent="0.2">
      <c r="B210" s="750"/>
      <c r="C210" s="487" t="s">
        <v>84</v>
      </c>
      <c r="D210" s="487"/>
      <c r="E210" s="446" t="s">
        <v>350</v>
      </c>
      <c r="F210" s="448"/>
      <c r="G210" s="444"/>
      <c r="H210" s="444"/>
      <c r="I210" s="444"/>
      <c r="J210" s="444"/>
      <c r="K210" s="444"/>
      <c r="L210" s="444"/>
      <c r="M210" s="444"/>
      <c r="N210" s="444"/>
      <c r="O210" s="444"/>
      <c r="P210" s="444"/>
      <c r="Q210" s="444"/>
      <c r="R210" s="444"/>
      <c r="S210" s="444"/>
      <c r="T210" s="444"/>
    </row>
    <row r="211" spans="2:21" ht="85.15" customHeight="1" x14ac:dyDescent="0.2">
      <c r="B211" s="750"/>
      <c r="C211" s="392" t="s">
        <v>1198</v>
      </c>
      <c r="D211" s="393"/>
      <c r="E211" s="392"/>
      <c r="F211" s="393"/>
      <c r="G211" s="398" t="s">
        <v>1199</v>
      </c>
      <c r="H211" s="399"/>
      <c r="I211" s="399"/>
      <c r="J211" s="400"/>
      <c r="K211" s="401" t="s">
        <v>1200</v>
      </c>
      <c r="L211" s="402"/>
      <c r="M211" s="402"/>
      <c r="N211" s="402"/>
      <c r="O211" s="402"/>
      <c r="P211" s="402"/>
      <c r="Q211" s="402"/>
      <c r="R211" s="402"/>
      <c r="S211" s="402"/>
      <c r="T211" s="403"/>
      <c r="U211" s="280"/>
    </row>
    <row r="212" spans="2:21" ht="96" customHeight="1" x14ac:dyDescent="0.2">
      <c r="B212" s="750"/>
      <c r="C212" s="392" t="s">
        <v>1201</v>
      </c>
      <c r="D212" s="393"/>
      <c r="E212" s="392"/>
      <c r="F212" s="393"/>
      <c r="G212" s="398" t="s">
        <v>1202</v>
      </c>
      <c r="H212" s="399"/>
      <c r="I212" s="399"/>
      <c r="J212" s="400"/>
      <c r="K212" s="401" t="s">
        <v>1203</v>
      </c>
      <c r="L212" s="402"/>
      <c r="M212" s="402"/>
      <c r="N212" s="402"/>
      <c r="O212" s="402"/>
      <c r="P212" s="402"/>
      <c r="Q212" s="402"/>
      <c r="R212" s="402"/>
      <c r="S212" s="402"/>
      <c r="T212" s="403"/>
      <c r="U212" s="280"/>
    </row>
    <row r="213" spans="2:21" ht="117" customHeight="1" x14ac:dyDescent="0.2">
      <c r="B213" s="750"/>
      <c r="C213" s="392" t="s">
        <v>1204</v>
      </c>
      <c r="D213" s="393"/>
      <c r="E213" s="392"/>
      <c r="F213" s="393"/>
      <c r="G213" s="398" t="s">
        <v>1205</v>
      </c>
      <c r="H213" s="399"/>
      <c r="I213" s="399"/>
      <c r="J213" s="400"/>
      <c r="K213" s="401" t="s">
        <v>1083</v>
      </c>
      <c r="L213" s="402"/>
      <c r="M213" s="402"/>
      <c r="N213" s="402"/>
      <c r="O213" s="402"/>
      <c r="P213" s="402"/>
      <c r="Q213" s="402"/>
      <c r="R213" s="402"/>
      <c r="S213" s="402"/>
      <c r="T213" s="403"/>
      <c r="U213" s="280"/>
    </row>
    <row r="214" spans="2:21" ht="112.9" customHeight="1" x14ac:dyDescent="0.2">
      <c r="B214" s="750"/>
      <c r="C214" s="392" t="s">
        <v>1206</v>
      </c>
      <c r="D214" s="393"/>
      <c r="E214" s="392" t="s">
        <v>1207</v>
      </c>
      <c r="F214" s="393"/>
      <c r="G214" s="398" t="s">
        <v>1208</v>
      </c>
      <c r="H214" s="399"/>
      <c r="I214" s="399"/>
      <c r="J214" s="400"/>
      <c r="K214" s="401" t="s">
        <v>1250</v>
      </c>
      <c r="L214" s="402"/>
      <c r="M214" s="402"/>
      <c r="N214" s="402"/>
      <c r="O214" s="402"/>
      <c r="P214" s="402"/>
      <c r="Q214" s="402"/>
      <c r="R214" s="402"/>
      <c r="S214" s="402"/>
      <c r="T214" s="744"/>
      <c r="U214" s="280"/>
    </row>
    <row r="215" spans="2:21" ht="116.45" customHeight="1" x14ac:dyDescent="0.2">
      <c r="B215" s="750"/>
      <c r="C215" s="392" t="s">
        <v>1209</v>
      </c>
      <c r="D215" s="393"/>
      <c r="E215" s="392"/>
      <c r="F215" s="393"/>
      <c r="G215" s="398" t="s">
        <v>1210</v>
      </c>
      <c r="H215" s="399"/>
      <c r="I215" s="399"/>
      <c r="J215" s="400"/>
      <c r="K215" s="401" t="s">
        <v>1251</v>
      </c>
      <c r="L215" s="402"/>
      <c r="M215" s="402"/>
      <c r="N215" s="402"/>
      <c r="O215" s="402"/>
      <c r="P215" s="402"/>
      <c r="Q215" s="402"/>
      <c r="R215" s="402"/>
      <c r="S215" s="402"/>
      <c r="T215" s="403"/>
      <c r="U215" s="280"/>
    </row>
    <row r="216" spans="2:21" s="3" customFormat="1" ht="126" customHeight="1" x14ac:dyDescent="0.2">
      <c r="B216" s="750"/>
      <c r="C216" s="392" t="s">
        <v>1211</v>
      </c>
      <c r="D216" s="393"/>
      <c r="E216" s="392"/>
      <c r="F216" s="393"/>
      <c r="G216" s="398" t="s">
        <v>1212</v>
      </c>
      <c r="H216" s="399"/>
      <c r="I216" s="399"/>
      <c r="J216" s="400"/>
      <c r="K216" s="401" t="s">
        <v>1213</v>
      </c>
      <c r="L216" s="402"/>
      <c r="M216" s="402"/>
      <c r="N216" s="402"/>
      <c r="O216" s="402"/>
      <c r="P216" s="402"/>
      <c r="Q216" s="402"/>
      <c r="R216" s="402"/>
      <c r="S216" s="402"/>
      <c r="T216" s="403"/>
      <c r="U216" s="279"/>
    </row>
    <row r="217" spans="2:21" s="3" customFormat="1" ht="100.15" customHeight="1" x14ac:dyDescent="0.2">
      <c r="B217" s="750"/>
      <c r="C217" s="392" t="s">
        <v>1214</v>
      </c>
      <c r="D217" s="393"/>
      <c r="E217" s="392"/>
      <c r="F217" s="393"/>
      <c r="G217" s="398" t="s">
        <v>1215</v>
      </c>
      <c r="H217" s="399"/>
      <c r="I217" s="399"/>
      <c r="J217" s="400"/>
      <c r="K217" s="401" t="s">
        <v>1216</v>
      </c>
      <c r="L217" s="402"/>
      <c r="M217" s="402"/>
      <c r="N217" s="402"/>
      <c r="O217" s="402"/>
      <c r="P217" s="402"/>
      <c r="Q217" s="402"/>
      <c r="R217" s="402"/>
      <c r="S217" s="402"/>
      <c r="T217" s="403"/>
      <c r="U217" s="279"/>
    </row>
    <row r="218" spans="2:21" s="3" customFormat="1" ht="67.900000000000006" customHeight="1" x14ac:dyDescent="0.2">
      <c r="B218" s="750"/>
      <c r="C218" s="392" t="s">
        <v>1217</v>
      </c>
      <c r="D218" s="393"/>
      <c r="E218" s="392" t="s">
        <v>778</v>
      </c>
      <c r="F218" s="393"/>
      <c r="G218" s="398" t="s">
        <v>1218</v>
      </c>
      <c r="H218" s="399"/>
      <c r="I218" s="399"/>
      <c r="J218" s="400"/>
      <c r="K218" s="401" t="s">
        <v>1003</v>
      </c>
      <c r="L218" s="402"/>
      <c r="M218" s="402"/>
      <c r="N218" s="402"/>
      <c r="O218" s="402"/>
      <c r="P218" s="402"/>
      <c r="Q218" s="402"/>
      <c r="R218" s="402"/>
      <c r="S218" s="402"/>
      <c r="T218" s="403"/>
      <c r="U218" s="279"/>
    </row>
    <row r="219" spans="2:21" s="3" customFormat="1" ht="274.89999999999998" customHeight="1" x14ac:dyDescent="0.2">
      <c r="B219" s="750"/>
      <c r="C219" s="392" t="s">
        <v>609</v>
      </c>
      <c r="D219" s="393"/>
      <c r="E219" s="392" t="s">
        <v>747</v>
      </c>
      <c r="F219" s="393"/>
      <c r="G219" s="398" t="s">
        <v>1084</v>
      </c>
      <c r="H219" s="399"/>
      <c r="I219" s="399"/>
      <c r="J219" s="400"/>
      <c r="K219" s="401" t="s">
        <v>1219</v>
      </c>
      <c r="L219" s="402"/>
      <c r="M219" s="402"/>
      <c r="N219" s="402"/>
      <c r="O219" s="402"/>
      <c r="P219" s="402"/>
      <c r="Q219" s="402"/>
      <c r="R219" s="402"/>
      <c r="S219" s="402"/>
      <c r="T219" s="403"/>
      <c r="U219" s="279"/>
    </row>
    <row r="220" spans="2:21" s="3" customFormat="1" ht="109.15" customHeight="1" x14ac:dyDescent="0.2">
      <c r="B220" s="750"/>
      <c r="C220" s="392" t="s">
        <v>1220</v>
      </c>
      <c r="D220" s="393"/>
      <c r="E220" s="392"/>
      <c r="F220" s="393"/>
      <c r="G220" s="398" t="s">
        <v>1221</v>
      </c>
      <c r="H220" s="399"/>
      <c r="I220" s="399"/>
      <c r="J220" s="400"/>
      <c r="K220" s="494" t="s">
        <v>1037</v>
      </c>
      <c r="L220" s="494"/>
      <c r="M220" s="494"/>
      <c r="N220" s="494"/>
      <c r="O220" s="494"/>
      <c r="P220" s="494"/>
      <c r="Q220" s="494"/>
      <c r="R220" s="494"/>
      <c r="S220" s="494"/>
      <c r="T220" s="740"/>
      <c r="U220" s="279"/>
    </row>
    <row r="221" spans="2:21" s="3" customFormat="1" ht="100.9" customHeight="1" x14ac:dyDescent="0.2">
      <c r="B221" s="750"/>
      <c r="C221" s="392" t="s">
        <v>1222</v>
      </c>
      <c r="D221" s="393"/>
      <c r="E221" s="392"/>
      <c r="F221" s="393"/>
      <c r="G221" s="398" t="s">
        <v>1223</v>
      </c>
      <c r="H221" s="399"/>
      <c r="I221" s="399"/>
      <c r="J221" s="400"/>
      <c r="K221" s="401" t="s">
        <v>1038</v>
      </c>
      <c r="L221" s="402"/>
      <c r="M221" s="402"/>
      <c r="N221" s="402"/>
      <c r="O221" s="402"/>
      <c r="P221" s="402"/>
      <c r="Q221" s="402"/>
      <c r="R221" s="402"/>
      <c r="S221" s="402"/>
      <c r="T221" s="403"/>
      <c r="U221" s="279"/>
    </row>
    <row r="222" spans="2:21" s="3" customFormat="1" ht="201.6" customHeight="1" x14ac:dyDescent="0.2">
      <c r="B222" s="98"/>
      <c r="C222" s="392" t="s">
        <v>509</v>
      </c>
      <c r="D222" s="393"/>
      <c r="E222" s="392" t="s">
        <v>774</v>
      </c>
      <c r="F222" s="393"/>
      <c r="G222" s="398" t="s">
        <v>1004</v>
      </c>
      <c r="H222" s="399"/>
      <c r="I222" s="399"/>
      <c r="J222" s="400"/>
      <c r="K222" s="401" t="s">
        <v>1085</v>
      </c>
      <c r="L222" s="402"/>
      <c r="M222" s="402"/>
      <c r="N222" s="402"/>
      <c r="O222" s="402"/>
      <c r="P222" s="402"/>
      <c r="Q222" s="402"/>
      <c r="R222" s="402"/>
      <c r="S222" s="402"/>
      <c r="T222" s="403"/>
      <c r="U222" s="279"/>
    </row>
    <row r="223" spans="2:21" s="3" customFormat="1" ht="72" customHeight="1" x14ac:dyDescent="0.2">
      <c r="B223" s="98"/>
      <c r="C223" s="392" t="s">
        <v>496</v>
      </c>
      <c r="D223" s="393"/>
      <c r="E223" s="392"/>
      <c r="F223" s="393"/>
      <c r="G223" s="741" t="s">
        <v>746</v>
      </c>
      <c r="H223" s="741"/>
      <c r="I223" s="741"/>
      <c r="J223" s="741"/>
      <c r="K223" s="401" t="s">
        <v>1224</v>
      </c>
      <c r="L223" s="402"/>
      <c r="M223" s="402"/>
      <c r="N223" s="402"/>
      <c r="O223" s="402"/>
      <c r="P223" s="402"/>
      <c r="Q223" s="402"/>
      <c r="R223" s="402"/>
      <c r="S223" s="402"/>
      <c r="T223" s="403"/>
      <c r="U223" s="279"/>
    </row>
    <row r="224" spans="2:21" s="3" customFormat="1" ht="46.9" customHeight="1" x14ac:dyDescent="0.2">
      <c r="B224" s="98"/>
      <c r="C224" s="392" t="s">
        <v>515</v>
      </c>
      <c r="D224" s="393"/>
      <c r="E224" s="392"/>
      <c r="F224" s="393"/>
      <c r="G224" s="741" t="s">
        <v>748</v>
      </c>
      <c r="H224" s="741"/>
      <c r="I224" s="741"/>
      <c r="J224" s="741"/>
      <c r="K224" s="748" t="s">
        <v>1225</v>
      </c>
      <c r="L224" s="748"/>
      <c r="M224" s="748"/>
      <c r="N224" s="748"/>
      <c r="O224" s="748"/>
      <c r="P224" s="748"/>
      <c r="Q224" s="748"/>
      <c r="R224" s="748"/>
      <c r="S224" s="748"/>
      <c r="T224" s="748"/>
      <c r="U224" s="279"/>
    </row>
    <row r="225" spans="2:21" s="3" customFormat="1" ht="57.6" customHeight="1" x14ac:dyDescent="0.2">
      <c r="B225" s="112"/>
      <c r="C225" s="392" t="s">
        <v>1226</v>
      </c>
      <c r="D225" s="393"/>
      <c r="E225" s="392"/>
      <c r="F225" s="393"/>
      <c r="G225" s="741" t="s">
        <v>1227</v>
      </c>
      <c r="H225" s="741"/>
      <c r="I225" s="741"/>
      <c r="J225" s="741"/>
      <c r="K225" s="401" t="s">
        <v>1005</v>
      </c>
      <c r="L225" s="402"/>
      <c r="M225" s="402"/>
      <c r="N225" s="402"/>
      <c r="O225" s="402"/>
      <c r="P225" s="402"/>
      <c r="Q225" s="402"/>
      <c r="R225" s="402"/>
      <c r="S225" s="402"/>
      <c r="T225" s="403"/>
      <c r="U225" s="279"/>
    </row>
    <row r="226" spans="2:21" s="3" customFormat="1" ht="114" customHeight="1" x14ac:dyDescent="0.2">
      <c r="B226" s="112"/>
      <c r="C226" s="392" t="s">
        <v>1228</v>
      </c>
      <c r="D226" s="393"/>
      <c r="E226" s="392"/>
      <c r="F226" s="393"/>
      <c r="G226" s="741" t="s">
        <v>1229</v>
      </c>
      <c r="H226" s="741"/>
      <c r="I226" s="741"/>
      <c r="J226" s="741"/>
      <c r="K226" s="401" t="s">
        <v>1086</v>
      </c>
      <c r="L226" s="402"/>
      <c r="M226" s="402"/>
      <c r="N226" s="402"/>
      <c r="O226" s="402"/>
      <c r="P226" s="402"/>
      <c r="Q226" s="402"/>
      <c r="R226" s="402"/>
      <c r="S226" s="402"/>
      <c r="T226" s="403"/>
      <c r="U226" s="279"/>
    </row>
    <row r="227" spans="2:21" s="3" customFormat="1" ht="129.6" customHeight="1" x14ac:dyDescent="0.2">
      <c r="B227" s="113"/>
      <c r="C227" s="392" t="s">
        <v>775</v>
      </c>
      <c r="D227" s="393"/>
      <c r="E227" s="392"/>
      <c r="F227" s="393"/>
      <c r="G227" s="741" t="s">
        <v>1054</v>
      </c>
      <c r="H227" s="741"/>
      <c r="I227" s="741"/>
      <c r="J227" s="741"/>
      <c r="K227" s="401" t="s">
        <v>1087</v>
      </c>
      <c r="L227" s="402"/>
      <c r="M227" s="402"/>
      <c r="N227" s="402"/>
      <c r="O227" s="402"/>
      <c r="P227" s="402"/>
      <c r="Q227" s="402"/>
      <c r="R227" s="402"/>
      <c r="S227" s="402"/>
      <c r="T227" s="403"/>
      <c r="U227" s="279"/>
    </row>
    <row r="228" spans="2:21" s="3" customFormat="1" ht="71.45" customHeight="1" x14ac:dyDescent="0.2">
      <c r="B228" s="113"/>
      <c r="C228" s="392" t="s">
        <v>598</v>
      </c>
      <c r="D228" s="393"/>
      <c r="E228" s="392"/>
      <c r="F228" s="393"/>
      <c r="G228" s="398" t="s">
        <v>599</v>
      </c>
      <c r="H228" s="399"/>
      <c r="I228" s="399"/>
      <c r="J228" s="400"/>
      <c r="K228" s="401" t="s">
        <v>1043</v>
      </c>
      <c r="L228" s="402"/>
      <c r="M228" s="402"/>
      <c r="N228" s="402"/>
      <c r="O228" s="402"/>
      <c r="P228" s="402"/>
      <c r="Q228" s="402"/>
      <c r="R228" s="402"/>
      <c r="S228" s="402"/>
      <c r="T228" s="403"/>
      <c r="U228" s="279"/>
    </row>
    <row r="229" spans="2:21" s="3" customFormat="1" ht="75.599999999999994" customHeight="1" x14ac:dyDescent="0.2">
      <c r="B229" s="114"/>
      <c r="C229" s="392" t="s">
        <v>1230</v>
      </c>
      <c r="D229" s="393"/>
      <c r="E229" s="392"/>
      <c r="F229" s="393"/>
      <c r="G229" s="398" t="s">
        <v>1231</v>
      </c>
      <c r="H229" s="399"/>
      <c r="I229" s="399"/>
      <c r="J229" s="400"/>
      <c r="K229" s="494" t="s">
        <v>1088</v>
      </c>
      <c r="L229" s="494"/>
      <c r="M229" s="494"/>
      <c r="N229" s="494"/>
      <c r="O229" s="494"/>
      <c r="P229" s="494"/>
      <c r="Q229" s="494"/>
      <c r="R229" s="494"/>
      <c r="S229" s="494"/>
      <c r="T229" s="740"/>
      <c r="U229" s="279"/>
    </row>
    <row r="230" spans="2:21" s="3" customFormat="1" ht="109.15" customHeight="1" x14ac:dyDescent="0.2">
      <c r="B230" s="114"/>
      <c r="C230" s="392" t="s">
        <v>1232</v>
      </c>
      <c r="D230" s="393"/>
      <c r="E230" s="392"/>
      <c r="F230" s="393"/>
      <c r="G230" s="398" t="s">
        <v>1233</v>
      </c>
      <c r="H230" s="399"/>
      <c r="I230" s="399"/>
      <c r="J230" s="400"/>
      <c r="K230" s="494" t="s">
        <v>1014</v>
      </c>
      <c r="L230" s="494"/>
      <c r="M230" s="494"/>
      <c r="N230" s="494"/>
      <c r="O230" s="494"/>
      <c r="P230" s="494"/>
      <c r="Q230" s="494"/>
      <c r="R230" s="494"/>
      <c r="S230" s="494"/>
      <c r="T230" s="740"/>
      <c r="U230" s="279"/>
    </row>
    <row r="231" spans="2:21" s="3" customFormat="1" ht="43.9" customHeight="1" x14ac:dyDescent="0.2">
      <c r="B231" s="114"/>
      <c r="C231" s="392" t="s">
        <v>1234</v>
      </c>
      <c r="D231" s="393"/>
      <c r="E231" s="392"/>
      <c r="F231" s="393"/>
      <c r="G231" s="398" t="s">
        <v>1235</v>
      </c>
      <c r="H231" s="399"/>
      <c r="I231" s="399"/>
      <c r="J231" s="400"/>
      <c r="K231" s="770" t="s">
        <v>779</v>
      </c>
      <c r="L231" s="402"/>
      <c r="M231" s="402"/>
      <c r="N231" s="402"/>
      <c r="O231" s="402"/>
      <c r="P231" s="402"/>
      <c r="Q231" s="402"/>
      <c r="R231" s="402"/>
      <c r="S231" s="402"/>
      <c r="T231" s="403"/>
      <c r="U231" s="279"/>
    </row>
    <row r="232" spans="2:21" s="3" customFormat="1" ht="125.45" customHeight="1" x14ac:dyDescent="0.2">
      <c r="B232" s="113"/>
      <c r="C232" s="392" t="s">
        <v>1089</v>
      </c>
      <c r="D232" s="393"/>
      <c r="E232" s="392"/>
      <c r="F232" s="393"/>
      <c r="G232" s="398" t="s">
        <v>1236</v>
      </c>
      <c r="H232" s="399"/>
      <c r="I232" s="399"/>
      <c r="J232" s="400"/>
      <c r="K232" s="494" t="s">
        <v>1237</v>
      </c>
      <c r="L232" s="494"/>
      <c r="M232" s="494"/>
      <c r="N232" s="494"/>
      <c r="O232" s="494"/>
      <c r="P232" s="494"/>
      <c r="Q232" s="494"/>
      <c r="R232" s="494"/>
      <c r="S232" s="494"/>
      <c r="T232" s="740"/>
      <c r="U232" s="279"/>
    </row>
    <row r="233" spans="2:21" s="3" customFormat="1" ht="48.6" customHeight="1" x14ac:dyDescent="0.2">
      <c r="B233" s="124"/>
      <c r="C233" s="392" t="s">
        <v>1238</v>
      </c>
      <c r="D233" s="393"/>
      <c r="E233" s="392" t="s">
        <v>1239</v>
      </c>
      <c r="F233" s="393"/>
      <c r="G233" s="398" t="s">
        <v>1240</v>
      </c>
      <c r="H233" s="399"/>
      <c r="I233" s="399"/>
      <c r="J233" s="400"/>
      <c r="K233" s="494" t="s">
        <v>1241</v>
      </c>
      <c r="L233" s="494"/>
      <c r="M233" s="494"/>
      <c r="N233" s="494"/>
      <c r="O233" s="494"/>
      <c r="P233" s="494"/>
      <c r="Q233" s="494"/>
      <c r="R233" s="494"/>
      <c r="S233" s="494"/>
      <c r="T233" s="740"/>
      <c r="U233" s="279"/>
    </row>
    <row r="234" spans="2:21" s="3" customFormat="1" ht="70.150000000000006" customHeight="1" x14ac:dyDescent="0.2">
      <c r="B234" s="124"/>
      <c r="C234" s="392" t="s">
        <v>1242</v>
      </c>
      <c r="D234" s="393"/>
      <c r="E234" s="392"/>
      <c r="F234" s="393"/>
      <c r="G234" s="398" t="s">
        <v>1243</v>
      </c>
      <c r="H234" s="399"/>
      <c r="I234" s="399"/>
      <c r="J234" s="400"/>
      <c r="K234" s="401" t="s">
        <v>1006</v>
      </c>
      <c r="L234" s="402"/>
      <c r="M234" s="402"/>
      <c r="N234" s="402"/>
      <c r="O234" s="402"/>
      <c r="P234" s="402"/>
      <c r="Q234" s="402"/>
      <c r="R234" s="402"/>
      <c r="S234" s="402"/>
      <c r="T234" s="403"/>
      <c r="U234" s="279"/>
    </row>
    <row r="235" spans="2:21" s="3" customFormat="1" ht="73.150000000000006" customHeight="1" x14ac:dyDescent="0.2">
      <c r="B235" s="125"/>
      <c r="C235" s="392" t="s">
        <v>1244</v>
      </c>
      <c r="D235" s="393"/>
      <c r="E235" s="392" t="s">
        <v>1245</v>
      </c>
      <c r="F235" s="393"/>
      <c r="G235" s="398" t="s">
        <v>1246</v>
      </c>
      <c r="H235" s="399"/>
      <c r="I235" s="399"/>
      <c r="J235" s="400"/>
      <c r="K235" s="401" t="s">
        <v>1007</v>
      </c>
      <c r="L235" s="402"/>
      <c r="M235" s="402"/>
      <c r="N235" s="402"/>
      <c r="O235" s="402"/>
      <c r="P235" s="402"/>
      <c r="Q235" s="402"/>
      <c r="R235" s="402"/>
      <c r="S235" s="402"/>
      <c r="T235" s="403"/>
      <c r="U235" s="279"/>
    </row>
    <row r="236" spans="2:21" s="3" customFormat="1" ht="259.14999999999998" customHeight="1" x14ac:dyDescent="0.2">
      <c r="B236" s="135"/>
      <c r="C236" s="392" t="s">
        <v>733</v>
      </c>
      <c r="D236" s="393"/>
      <c r="E236" s="392" t="s">
        <v>784</v>
      </c>
      <c r="F236" s="393"/>
      <c r="G236" s="398" t="s">
        <v>1247</v>
      </c>
      <c r="H236" s="399"/>
      <c r="I236" s="399"/>
      <c r="J236" s="400"/>
      <c r="K236" s="401" t="s">
        <v>1090</v>
      </c>
      <c r="L236" s="402"/>
      <c r="M236" s="402"/>
      <c r="N236" s="402"/>
      <c r="O236" s="402"/>
      <c r="P236" s="402"/>
      <c r="Q236" s="402"/>
      <c r="R236" s="402"/>
      <c r="S236" s="402"/>
      <c r="T236" s="403"/>
      <c r="U236" s="279"/>
    </row>
    <row r="237" spans="2:21" s="3" customFormat="1" ht="55.15" customHeight="1" x14ac:dyDescent="0.2">
      <c r="B237" s="293"/>
      <c r="C237" s="392" t="s">
        <v>1091</v>
      </c>
      <c r="D237" s="393"/>
      <c r="E237" s="392"/>
      <c r="F237" s="393"/>
      <c r="G237" s="398" t="s">
        <v>1092</v>
      </c>
      <c r="H237" s="399"/>
      <c r="I237" s="399"/>
      <c r="J237" s="400"/>
      <c r="K237" s="401" t="s">
        <v>1093</v>
      </c>
      <c r="L237" s="402"/>
      <c r="M237" s="402"/>
      <c r="N237" s="402"/>
      <c r="O237" s="402"/>
      <c r="P237" s="402"/>
      <c r="Q237" s="402"/>
      <c r="R237" s="402"/>
      <c r="S237" s="402"/>
      <c r="T237" s="403"/>
      <c r="U237" s="279"/>
    </row>
    <row r="238" spans="2:21" s="3" customFormat="1" ht="151.15" customHeight="1" x14ac:dyDescent="0.2">
      <c r="B238" s="337"/>
      <c r="C238" s="392" t="s">
        <v>1008</v>
      </c>
      <c r="D238" s="393"/>
      <c r="E238" s="392"/>
      <c r="F238" s="393"/>
      <c r="G238" s="398" t="s">
        <v>1009</v>
      </c>
      <c r="H238" s="399"/>
      <c r="I238" s="399"/>
      <c r="J238" s="400"/>
      <c r="K238" s="401" t="s">
        <v>1248</v>
      </c>
      <c r="L238" s="402"/>
      <c r="M238" s="402"/>
      <c r="N238" s="402"/>
      <c r="O238" s="402"/>
      <c r="P238" s="402"/>
      <c r="Q238" s="402"/>
      <c r="R238" s="402"/>
      <c r="S238" s="402"/>
      <c r="T238" s="403"/>
      <c r="U238" s="279"/>
    </row>
    <row r="239" spans="2:21" s="3" customFormat="1" ht="55.15" customHeight="1" x14ac:dyDescent="0.2">
      <c r="B239" s="337"/>
      <c r="C239" s="392" t="s">
        <v>734</v>
      </c>
      <c r="D239" s="393"/>
      <c r="E239" s="392"/>
      <c r="F239" s="393"/>
      <c r="G239" s="398" t="s">
        <v>735</v>
      </c>
      <c r="H239" s="399"/>
      <c r="I239" s="399"/>
      <c r="J239" s="400"/>
      <c r="K239" s="401" t="s">
        <v>1249</v>
      </c>
      <c r="L239" s="402"/>
      <c r="M239" s="402"/>
      <c r="N239" s="402"/>
      <c r="O239" s="402"/>
      <c r="P239" s="402"/>
      <c r="Q239" s="402"/>
      <c r="R239" s="402"/>
      <c r="S239" s="402"/>
      <c r="T239" s="403"/>
      <c r="U239" s="279"/>
    </row>
    <row r="240" spans="2:21" s="3" customFormat="1" ht="37.9" customHeight="1" x14ac:dyDescent="0.2">
      <c r="B240" s="293"/>
      <c r="C240" s="392"/>
      <c r="D240" s="393"/>
      <c r="E240" s="392"/>
      <c r="F240" s="393"/>
      <c r="G240" s="398" t="s">
        <v>745</v>
      </c>
      <c r="H240" s="399"/>
      <c r="I240" s="399"/>
      <c r="J240" s="400"/>
      <c r="K240" s="401" t="s">
        <v>1039</v>
      </c>
      <c r="L240" s="402"/>
      <c r="M240" s="402"/>
      <c r="N240" s="402"/>
      <c r="O240" s="402"/>
      <c r="P240" s="402"/>
      <c r="Q240" s="402"/>
      <c r="R240" s="402"/>
      <c r="S240" s="402"/>
      <c r="T240" s="403"/>
      <c r="U240" s="279"/>
    </row>
    <row r="241" spans="2:22" s="3" customFormat="1" ht="43.15" customHeight="1" x14ac:dyDescent="0.2">
      <c r="B241" s="113"/>
      <c r="C241" s="392"/>
      <c r="D241" s="393"/>
      <c r="E241" s="392"/>
      <c r="F241" s="393"/>
      <c r="G241" s="404" t="s">
        <v>494</v>
      </c>
      <c r="H241" s="405"/>
      <c r="I241" s="405"/>
      <c r="J241" s="406"/>
      <c r="K241" s="401" t="s">
        <v>756</v>
      </c>
      <c r="L241" s="402"/>
      <c r="M241" s="402"/>
      <c r="N241" s="402"/>
      <c r="O241" s="402"/>
      <c r="P241" s="402"/>
      <c r="Q241" s="402"/>
      <c r="R241" s="402"/>
      <c r="S241" s="402"/>
      <c r="T241" s="403"/>
      <c r="U241" s="279"/>
    </row>
    <row r="242" spans="2:22" s="22" customFormat="1" x14ac:dyDescent="0.2">
      <c r="B242" s="745"/>
      <c r="C242" s="746"/>
      <c r="D242" s="746"/>
      <c r="E242" s="746"/>
      <c r="F242" s="746"/>
      <c r="G242" s="746"/>
      <c r="H242" s="746"/>
      <c r="I242" s="746"/>
      <c r="J242" s="746"/>
      <c r="K242" s="746"/>
      <c r="L242" s="746"/>
      <c r="M242" s="746"/>
      <c r="N242" s="746"/>
      <c r="O242" s="746"/>
      <c r="P242" s="746"/>
      <c r="Q242" s="746"/>
      <c r="R242" s="746"/>
      <c r="S242" s="746"/>
      <c r="T242" s="747"/>
    </row>
    <row r="243" spans="2:22" s="22" customFormat="1" ht="30.4" customHeight="1" x14ac:dyDescent="0.2">
      <c r="B243" s="492" t="s">
        <v>87</v>
      </c>
      <c r="C243" s="413" t="s">
        <v>406</v>
      </c>
      <c r="D243" s="414"/>
      <c r="E243" s="414"/>
      <c r="F243" s="414"/>
      <c r="G243" s="414"/>
      <c r="H243" s="414"/>
      <c r="I243" s="414"/>
      <c r="J243" s="414"/>
      <c r="K243" s="414"/>
      <c r="L243" s="414"/>
      <c r="M243" s="414"/>
      <c r="N243" s="414"/>
      <c r="O243" s="414"/>
      <c r="P243" s="414"/>
      <c r="Q243" s="414"/>
      <c r="R243" s="414"/>
      <c r="S243" s="414"/>
      <c r="T243" s="415"/>
    </row>
    <row r="244" spans="2:22" s="3" customFormat="1" ht="14.1" customHeight="1" x14ac:dyDescent="0.2">
      <c r="B244" s="493"/>
      <c r="C244" s="407" t="s">
        <v>115</v>
      </c>
      <c r="D244" s="408"/>
      <c r="E244" s="408"/>
      <c r="F244" s="408"/>
      <c r="G244" s="408"/>
      <c r="H244" s="408"/>
      <c r="I244" s="408"/>
      <c r="J244" s="408"/>
      <c r="K244" s="408"/>
      <c r="L244" s="409"/>
      <c r="M244" s="435"/>
      <c r="N244" s="436"/>
      <c r="O244" s="436"/>
      <c r="P244" s="436"/>
      <c r="Q244" s="436"/>
      <c r="R244" s="436"/>
      <c r="S244" s="436"/>
      <c r="T244" s="437"/>
    </row>
    <row r="245" spans="2:22" s="3" customFormat="1" ht="15" customHeight="1" x14ac:dyDescent="0.2">
      <c r="B245" s="493"/>
      <c r="C245" s="394" t="s">
        <v>73</v>
      </c>
      <c r="D245" s="394"/>
      <c r="E245" s="394"/>
      <c r="F245" s="394" t="s">
        <v>349</v>
      </c>
      <c r="G245" s="394"/>
      <c r="H245" s="394" t="s">
        <v>63</v>
      </c>
      <c r="I245" s="394"/>
      <c r="J245" s="394" t="s">
        <v>74</v>
      </c>
      <c r="K245" s="394"/>
      <c r="L245" s="394"/>
      <c r="M245" s="438"/>
      <c r="N245" s="439"/>
      <c r="O245" s="439"/>
      <c r="P245" s="439"/>
      <c r="Q245" s="439"/>
      <c r="R245" s="439"/>
      <c r="S245" s="439"/>
      <c r="T245" s="440"/>
    </row>
    <row r="246" spans="2:22" s="3" customFormat="1" ht="21.75" customHeight="1" x14ac:dyDescent="0.2">
      <c r="B246" s="493"/>
      <c r="C246" s="372" t="s">
        <v>75</v>
      </c>
      <c r="D246" s="373"/>
      <c r="E246" s="374"/>
      <c r="F246" s="476">
        <v>1</v>
      </c>
      <c r="G246" s="477"/>
      <c r="H246" s="476">
        <v>1</v>
      </c>
      <c r="I246" s="477"/>
      <c r="J246" s="476">
        <f>F246-H246</f>
        <v>0</v>
      </c>
      <c r="K246" s="488"/>
      <c r="L246" s="477"/>
      <c r="M246" s="438"/>
      <c r="N246" s="439"/>
      <c r="O246" s="439"/>
      <c r="P246" s="439"/>
      <c r="Q246" s="439"/>
      <c r="R246" s="439"/>
      <c r="S246" s="439"/>
      <c r="T246" s="440"/>
      <c r="V246" s="73"/>
    </row>
    <row r="247" spans="2:22" s="3" customFormat="1" ht="22.5" customHeight="1" x14ac:dyDescent="0.2">
      <c r="B247" s="493"/>
      <c r="C247" s="61"/>
      <c r="D247" s="61"/>
      <c r="E247" s="61"/>
      <c r="F247" s="60"/>
      <c r="G247" s="60"/>
      <c r="H247" s="60"/>
      <c r="I247" s="60"/>
      <c r="J247" s="60"/>
      <c r="K247" s="60"/>
      <c r="L247" s="60"/>
      <c r="M247" s="438"/>
      <c r="N247" s="439"/>
      <c r="O247" s="439"/>
      <c r="P247" s="439"/>
      <c r="Q247" s="439"/>
      <c r="R247" s="439"/>
      <c r="S247" s="439"/>
      <c r="T247" s="440"/>
    </row>
    <row r="248" spans="2:22" s="3" customFormat="1" ht="37.9" customHeight="1" x14ac:dyDescent="0.2">
      <c r="B248" s="493"/>
      <c r="C248" s="389" t="s">
        <v>76</v>
      </c>
      <c r="D248" s="391"/>
      <c r="E248" s="389" t="s">
        <v>65</v>
      </c>
      <c r="F248" s="391"/>
      <c r="G248" s="63" t="s">
        <v>77</v>
      </c>
      <c r="H248" s="410" t="s">
        <v>78</v>
      </c>
      <c r="I248" s="411"/>
      <c r="J248" s="63" t="s">
        <v>79</v>
      </c>
      <c r="K248" s="410" t="s">
        <v>80</v>
      </c>
      <c r="L248" s="411"/>
      <c r="M248" s="438"/>
      <c r="N248" s="439"/>
      <c r="O248" s="439"/>
      <c r="P248" s="439"/>
      <c r="Q248" s="439"/>
      <c r="R248" s="439"/>
      <c r="S248" s="439"/>
      <c r="T248" s="440"/>
    </row>
    <row r="249" spans="2:22" s="3" customFormat="1" ht="22.5" customHeight="1" x14ac:dyDescent="0.2">
      <c r="B249" s="493"/>
      <c r="C249" s="495">
        <v>42689</v>
      </c>
      <c r="D249" s="496"/>
      <c r="E249" s="495">
        <v>42840</v>
      </c>
      <c r="F249" s="496"/>
      <c r="G249" s="17">
        <f>+K146</f>
        <v>151</v>
      </c>
      <c r="H249" s="742">
        <f>100/G249</f>
        <v>0.66225165562913912</v>
      </c>
      <c r="I249" s="743"/>
      <c r="J249" s="17">
        <v>20</v>
      </c>
      <c r="K249" s="474">
        <v>100</v>
      </c>
      <c r="L249" s="475"/>
      <c r="M249" s="438"/>
      <c r="N249" s="439"/>
      <c r="O249" s="439"/>
      <c r="P249" s="439"/>
      <c r="Q249" s="439"/>
      <c r="R249" s="439"/>
      <c r="S249" s="439"/>
      <c r="T249" s="440"/>
    </row>
    <row r="250" spans="2:22" s="3" customFormat="1" ht="15.75" customHeight="1" x14ac:dyDescent="0.2">
      <c r="B250" s="493"/>
      <c r="C250" s="61"/>
      <c r="D250" s="62"/>
      <c r="E250" s="59"/>
      <c r="F250" s="17"/>
      <c r="G250" s="20"/>
      <c r="H250" s="20"/>
      <c r="I250" s="17"/>
      <c r="J250" s="19"/>
      <c r="K250" s="19"/>
      <c r="L250" s="60"/>
      <c r="M250" s="438"/>
      <c r="N250" s="439"/>
      <c r="O250" s="439"/>
      <c r="P250" s="439"/>
      <c r="Q250" s="439"/>
      <c r="R250" s="439"/>
      <c r="S250" s="439"/>
      <c r="T250" s="440"/>
    </row>
    <row r="251" spans="2:22" s="3" customFormat="1" ht="29.25" customHeight="1" x14ac:dyDescent="0.2">
      <c r="B251" s="493"/>
      <c r="C251" s="407" t="s">
        <v>81</v>
      </c>
      <c r="D251" s="408"/>
      <c r="E251" s="408"/>
      <c r="F251" s="408"/>
      <c r="G251" s="408"/>
      <c r="H251" s="408"/>
      <c r="I251" s="408"/>
      <c r="J251" s="408"/>
      <c r="K251" s="408"/>
      <c r="L251" s="409"/>
      <c r="M251" s="438"/>
      <c r="N251" s="439"/>
      <c r="O251" s="439"/>
      <c r="P251" s="439"/>
      <c r="Q251" s="439"/>
      <c r="R251" s="439"/>
      <c r="S251" s="439"/>
      <c r="T251" s="440"/>
      <c r="V251" s="23"/>
    </row>
    <row r="252" spans="2:22" s="3" customFormat="1" ht="40.5" customHeight="1" x14ac:dyDescent="0.2">
      <c r="B252" s="493"/>
      <c r="C252" s="497" t="s">
        <v>88</v>
      </c>
      <c r="D252" s="497"/>
      <c r="E252" s="497"/>
      <c r="F252" s="71">
        <v>25</v>
      </c>
      <c r="G252" s="494" t="s">
        <v>89</v>
      </c>
      <c r="H252" s="494"/>
      <c r="I252" s="21">
        <v>15</v>
      </c>
      <c r="J252" s="494" t="s">
        <v>90</v>
      </c>
      <c r="K252" s="494"/>
      <c r="L252" s="59">
        <v>10</v>
      </c>
      <c r="M252" s="441"/>
      <c r="N252" s="442"/>
      <c r="O252" s="442"/>
      <c r="P252" s="442"/>
      <c r="Q252" s="442"/>
      <c r="R252" s="442"/>
      <c r="S252" s="442"/>
      <c r="T252" s="443"/>
    </row>
    <row r="253" spans="2:22" s="3" customFormat="1" ht="27" customHeight="1" x14ac:dyDescent="0.2">
      <c r="B253" s="493"/>
      <c r="C253" s="503" t="s">
        <v>91</v>
      </c>
      <c r="D253" s="504"/>
      <c r="E253" s="504"/>
      <c r="F253" s="504"/>
      <c r="G253" s="504"/>
      <c r="H253" s="504"/>
      <c r="I253" s="504"/>
      <c r="J253" s="504"/>
      <c r="K253" s="504"/>
      <c r="L253" s="504"/>
      <c r="M253" s="504"/>
      <c r="N253" s="504"/>
      <c r="O253" s="504"/>
      <c r="P253" s="504"/>
      <c r="Q253" s="504"/>
      <c r="R253" s="504"/>
      <c r="S253" s="504"/>
      <c r="T253" s="505"/>
    </row>
    <row r="254" spans="2:22" s="3" customFormat="1" ht="22.5" customHeight="1" x14ac:dyDescent="0.2">
      <c r="B254" s="493"/>
      <c r="C254" s="386" t="s">
        <v>82</v>
      </c>
      <c r="D254" s="387"/>
      <c r="E254" s="387"/>
      <c r="F254" s="388"/>
      <c r="G254" s="545" t="s">
        <v>92</v>
      </c>
      <c r="H254" s="545"/>
      <c r="I254" s="545"/>
      <c r="J254" s="394" t="s">
        <v>93</v>
      </c>
      <c r="K254" s="394"/>
      <c r="L254" s="394"/>
      <c r="M254" s="435" t="s">
        <v>83</v>
      </c>
      <c r="N254" s="436"/>
      <c r="O254" s="436"/>
      <c r="P254" s="436"/>
      <c r="Q254" s="436"/>
      <c r="R254" s="436"/>
      <c r="S254" s="436"/>
      <c r="T254" s="437"/>
    </row>
    <row r="255" spans="2:22" s="3" customFormat="1" ht="32.25" customHeight="1" x14ac:dyDescent="0.2">
      <c r="B255" s="493"/>
      <c r="C255" s="545" t="s">
        <v>84</v>
      </c>
      <c r="D255" s="545"/>
      <c r="E255" s="386" t="s">
        <v>350</v>
      </c>
      <c r="F255" s="388"/>
      <c r="G255" s="545"/>
      <c r="H255" s="545"/>
      <c r="I255" s="545"/>
      <c r="J255" s="394"/>
      <c r="K255" s="394"/>
      <c r="L255" s="394"/>
      <c r="M255" s="441"/>
      <c r="N255" s="442"/>
      <c r="O255" s="442"/>
      <c r="P255" s="442"/>
      <c r="Q255" s="442"/>
      <c r="R255" s="442"/>
      <c r="S255" s="442"/>
      <c r="T255" s="443"/>
    </row>
    <row r="256" spans="2:22" s="3" customFormat="1" ht="31.5" customHeight="1" x14ac:dyDescent="0.2">
      <c r="B256" s="493"/>
      <c r="C256" s="416" t="s">
        <v>407</v>
      </c>
      <c r="D256" s="416"/>
      <c r="E256" s="416" t="s">
        <v>408</v>
      </c>
      <c r="F256" s="416"/>
      <c r="G256" s="466" t="s">
        <v>409</v>
      </c>
      <c r="H256" s="466"/>
      <c r="I256" s="466"/>
      <c r="J256" s="546">
        <v>1</v>
      </c>
      <c r="K256" s="546"/>
      <c r="L256" s="546"/>
      <c r="M256" s="489" t="s">
        <v>411</v>
      </c>
      <c r="N256" s="489"/>
      <c r="O256" s="489"/>
      <c r="P256" s="489"/>
      <c r="Q256" s="489"/>
      <c r="R256" s="489"/>
      <c r="S256" s="489"/>
      <c r="T256" s="489"/>
    </row>
    <row r="257" spans="2:21" s="3" customFormat="1" ht="15" customHeight="1" x14ac:dyDescent="0.2">
      <c r="B257" s="389"/>
      <c r="C257" s="390"/>
      <c r="D257" s="390"/>
      <c r="E257" s="390"/>
      <c r="F257" s="390"/>
      <c r="G257" s="390"/>
      <c r="H257" s="390"/>
      <c r="I257" s="390"/>
      <c r="J257" s="390"/>
      <c r="K257" s="390"/>
      <c r="L257" s="390"/>
      <c r="M257" s="390"/>
      <c r="N257" s="390"/>
      <c r="O257" s="390"/>
      <c r="P257" s="390"/>
      <c r="Q257" s="390"/>
      <c r="R257" s="390"/>
      <c r="S257" s="390"/>
      <c r="T257" s="391"/>
    </row>
    <row r="258" spans="2:21" s="3" customFormat="1" ht="27.4" customHeight="1" x14ac:dyDescent="0.2">
      <c r="B258" s="413" t="s">
        <v>70</v>
      </c>
      <c r="C258" s="414"/>
      <c r="D258" s="414"/>
      <c r="E258" s="414"/>
      <c r="F258" s="414"/>
      <c r="G258" s="414"/>
      <c r="H258" s="414"/>
      <c r="I258" s="414"/>
      <c r="J258" s="414"/>
      <c r="K258" s="414"/>
      <c r="L258" s="414"/>
      <c r="M258" s="414"/>
      <c r="N258" s="414"/>
      <c r="O258" s="414"/>
      <c r="P258" s="414"/>
      <c r="Q258" s="414"/>
      <c r="R258" s="414"/>
      <c r="S258" s="414"/>
      <c r="T258" s="415"/>
    </row>
    <row r="259" spans="2:21" s="3" customFormat="1" ht="22.5" customHeight="1" x14ac:dyDescent="0.2">
      <c r="B259" s="407" t="s">
        <v>115</v>
      </c>
      <c r="C259" s="408"/>
      <c r="D259" s="408"/>
      <c r="E259" s="408"/>
      <c r="F259" s="408"/>
      <c r="G259" s="408"/>
      <c r="H259" s="408"/>
      <c r="I259" s="408"/>
      <c r="J259" s="408"/>
      <c r="K259" s="409"/>
      <c r="L259" s="389"/>
      <c r="M259" s="390"/>
      <c r="N259" s="390"/>
      <c r="O259" s="390"/>
      <c r="P259" s="390"/>
      <c r="Q259" s="390"/>
      <c r="R259" s="390"/>
      <c r="S259" s="390"/>
      <c r="T259" s="391"/>
    </row>
    <row r="260" spans="2:21" s="3" customFormat="1" ht="22.5" customHeight="1" x14ac:dyDescent="0.2">
      <c r="B260" s="394" t="s">
        <v>73</v>
      </c>
      <c r="C260" s="394"/>
      <c r="D260" s="394"/>
      <c r="E260" s="389" t="s">
        <v>349</v>
      </c>
      <c r="F260" s="391"/>
      <c r="G260" s="394" t="s">
        <v>63</v>
      </c>
      <c r="H260" s="394"/>
      <c r="I260" s="394" t="s">
        <v>86</v>
      </c>
      <c r="J260" s="394"/>
      <c r="K260" s="394"/>
      <c r="L260" s="552"/>
      <c r="M260" s="553"/>
      <c r="N260" s="553"/>
      <c r="O260" s="553"/>
      <c r="P260" s="553"/>
      <c r="Q260" s="553"/>
      <c r="R260" s="553"/>
      <c r="S260" s="553"/>
      <c r="T260" s="554"/>
    </row>
    <row r="261" spans="2:21" s="3" customFormat="1" ht="22.5" customHeight="1" x14ac:dyDescent="0.2">
      <c r="B261" s="494" t="s">
        <v>75</v>
      </c>
      <c r="C261" s="494"/>
      <c r="D261" s="494"/>
      <c r="E261" s="490">
        <f>+G264/100</f>
        <v>0.79220000000000002</v>
      </c>
      <c r="F261" s="491"/>
      <c r="G261" s="371">
        <v>0.85570000000000002</v>
      </c>
      <c r="H261" s="371"/>
      <c r="I261" s="412">
        <f>+E261-G261</f>
        <v>-6.3500000000000001E-2</v>
      </c>
      <c r="J261" s="412"/>
      <c r="K261" s="412"/>
      <c r="L261" s="555"/>
      <c r="M261" s="556"/>
      <c r="N261" s="556"/>
      <c r="O261" s="556"/>
      <c r="P261" s="556"/>
      <c r="Q261" s="556"/>
      <c r="R261" s="556"/>
      <c r="S261" s="556"/>
      <c r="T261" s="557"/>
    </row>
    <row r="262" spans="2:21" s="3" customFormat="1" ht="22.5" customHeight="1" x14ac:dyDescent="0.2">
      <c r="B262" s="379"/>
      <c r="C262" s="380"/>
      <c r="D262" s="380"/>
      <c r="E262" s="380"/>
      <c r="F262" s="380"/>
      <c r="G262" s="380"/>
      <c r="H262" s="380"/>
      <c r="I262" s="380"/>
      <c r="J262" s="380"/>
      <c r="K262" s="381"/>
      <c r="L262" s="555"/>
      <c r="M262" s="556"/>
      <c r="N262" s="556"/>
      <c r="O262" s="556"/>
      <c r="P262" s="556"/>
      <c r="Q262" s="556"/>
      <c r="R262" s="556"/>
      <c r="S262" s="556"/>
      <c r="T262" s="557"/>
    </row>
    <row r="263" spans="2:21" s="3" customFormat="1" ht="34.9" customHeight="1" x14ac:dyDescent="0.2">
      <c r="B263" s="394" t="s">
        <v>76</v>
      </c>
      <c r="C263" s="394"/>
      <c r="D263" s="394" t="s">
        <v>65</v>
      </c>
      <c r="E263" s="394"/>
      <c r="F263" s="63" t="s">
        <v>77</v>
      </c>
      <c r="G263" s="410" t="s">
        <v>80</v>
      </c>
      <c r="H263" s="498"/>
      <c r="I263" s="498"/>
      <c r="J263" s="498"/>
      <c r="K263" s="411"/>
      <c r="L263" s="555"/>
      <c r="M263" s="556"/>
      <c r="N263" s="556"/>
      <c r="O263" s="556"/>
      <c r="P263" s="556"/>
      <c r="Q263" s="556"/>
      <c r="R263" s="556"/>
      <c r="S263" s="556"/>
      <c r="T263" s="557"/>
    </row>
    <row r="264" spans="2:21" s="3" customFormat="1" ht="30" customHeight="1" x14ac:dyDescent="0.2">
      <c r="B264" s="547">
        <f>I147</f>
        <v>42684</v>
      </c>
      <c r="C264" s="466"/>
      <c r="D264" s="547">
        <f>J147</f>
        <v>44923</v>
      </c>
      <c r="E264" s="466"/>
      <c r="F264" s="17">
        <f>K147</f>
        <v>2239</v>
      </c>
      <c r="G264" s="548">
        <v>79.22</v>
      </c>
      <c r="H264" s="549"/>
      <c r="I264" s="549"/>
      <c r="J264" s="549"/>
      <c r="K264" s="550"/>
      <c r="L264" s="555"/>
      <c r="M264" s="556"/>
      <c r="N264" s="556"/>
      <c r="O264" s="556"/>
      <c r="P264" s="556"/>
      <c r="Q264" s="556"/>
      <c r="R264" s="556"/>
      <c r="S264" s="556"/>
      <c r="T264" s="557"/>
    </row>
    <row r="265" spans="2:21" s="3" customFormat="1" ht="25.5" customHeight="1" x14ac:dyDescent="0.2">
      <c r="B265" s="379"/>
      <c r="C265" s="380"/>
      <c r="D265" s="380"/>
      <c r="E265" s="380"/>
      <c r="F265" s="380"/>
      <c r="G265" s="380"/>
      <c r="H265" s="380"/>
      <c r="I265" s="380"/>
      <c r="J265" s="380"/>
      <c r="K265" s="381"/>
      <c r="L265" s="555"/>
      <c r="M265" s="556"/>
      <c r="N265" s="556"/>
      <c r="O265" s="556"/>
      <c r="P265" s="556"/>
      <c r="Q265" s="556"/>
      <c r="R265" s="556"/>
      <c r="S265" s="556"/>
      <c r="T265" s="557"/>
    </row>
    <row r="266" spans="2:21" s="3" customFormat="1" ht="24" customHeight="1" x14ac:dyDescent="0.2">
      <c r="B266" s="407" t="s">
        <v>81</v>
      </c>
      <c r="C266" s="408"/>
      <c r="D266" s="408"/>
      <c r="E266" s="408"/>
      <c r="F266" s="408"/>
      <c r="G266" s="408"/>
      <c r="H266" s="408"/>
      <c r="I266" s="408"/>
      <c r="J266" s="408"/>
      <c r="K266" s="409"/>
      <c r="L266" s="558"/>
      <c r="M266" s="559"/>
      <c r="N266" s="559"/>
      <c r="O266" s="559"/>
      <c r="P266" s="559"/>
      <c r="Q266" s="559"/>
      <c r="R266" s="559"/>
      <c r="S266" s="559"/>
      <c r="T266" s="560"/>
    </row>
    <row r="267" spans="2:21" s="3" customFormat="1" ht="37.5" customHeight="1" x14ac:dyDescent="0.2">
      <c r="B267" s="478" t="s">
        <v>94</v>
      </c>
      <c r="C267" s="479"/>
      <c r="D267" s="479"/>
      <c r="E267" s="479"/>
      <c r="F267" s="480"/>
      <c r="G267" s="561" t="s">
        <v>95</v>
      </c>
      <c r="H267" s="561"/>
      <c r="I267" s="551" t="s">
        <v>96</v>
      </c>
      <c r="J267" s="551"/>
      <c r="K267" s="64" t="s">
        <v>287</v>
      </c>
      <c r="L267" s="478" t="s">
        <v>97</v>
      </c>
      <c r="M267" s="479"/>
      <c r="N267" s="479"/>
      <c r="O267" s="479"/>
      <c r="P267" s="479"/>
      <c r="Q267" s="479"/>
      <c r="R267" s="479"/>
      <c r="S267" s="479"/>
      <c r="T267" s="480"/>
    </row>
    <row r="268" spans="2:21" s="3" customFormat="1" ht="33" customHeight="1" x14ac:dyDescent="0.25">
      <c r="B268" s="500" t="s">
        <v>98</v>
      </c>
      <c r="C268" s="501"/>
      <c r="D268" s="501"/>
      <c r="E268" s="501"/>
      <c r="F268" s="502"/>
      <c r="G268" s="394" t="s">
        <v>99</v>
      </c>
      <c r="H268" s="394"/>
      <c r="I268" s="499" t="s">
        <v>99</v>
      </c>
      <c r="J268" s="499"/>
      <c r="K268" s="24"/>
      <c r="L268" s="471"/>
      <c r="M268" s="472"/>
      <c r="N268" s="472"/>
      <c r="O268" s="472"/>
      <c r="P268" s="472"/>
      <c r="Q268" s="472"/>
      <c r="R268" s="472"/>
      <c r="S268" s="472"/>
      <c r="T268" s="473"/>
    </row>
    <row r="269" spans="2:21" s="3" customFormat="1" ht="28.15" customHeight="1" x14ac:dyDescent="0.2">
      <c r="B269" s="487" t="s">
        <v>82</v>
      </c>
      <c r="C269" s="487"/>
      <c r="D269" s="487"/>
      <c r="E269" s="487"/>
      <c r="F269" s="487" t="s">
        <v>45</v>
      </c>
      <c r="G269" s="487"/>
      <c r="H269" s="487"/>
      <c r="I269" s="487"/>
      <c r="J269" s="481" t="s">
        <v>83</v>
      </c>
      <c r="K269" s="482"/>
      <c r="L269" s="482"/>
      <c r="M269" s="482"/>
      <c r="N269" s="482"/>
      <c r="O269" s="482"/>
      <c r="P269" s="482"/>
      <c r="Q269" s="482"/>
      <c r="R269" s="482"/>
      <c r="S269" s="482"/>
      <c r="T269" s="483"/>
    </row>
    <row r="270" spans="2:21" s="3" customFormat="1" ht="28.15" customHeight="1" x14ac:dyDescent="0.2">
      <c r="B270" s="487" t="s">
        <v>84</v>
      </c>
      <c r="C270" s="487"/>
      <c r="D270" s="487" t="s">
        <v>350</v>
      </c>
      <c r="E270" s="487"/>
      <c r="F270" s="487"/>
      <c r="G270" s="487"/>
      <c r="H270" s="487"/>
      <c r="I270" s="487"/>
      <c r="J270" s="484"/>
      <c r="K270" s="485"/>
      <c r="L270" s="485"/>
      <c r="M270" s="485"/>
      <c r="N270" s="485"/>
      <c r="O270" s="485"/>
      <c r="P270" s="485"/>
      <c r="Q270" s="485"/>
      <c r="R270" s="485"/>
      <c r="S270" s="485"/>
      <c r="T270" s="486"/>
    </row>
    <row r="271" spans="2:21" s="3" customFormat="1" ht="171.6" customHeight="1" x14ac:dyDescent="0.2">
      <c r="B271" s="404" t="s">
        <v>526</v>
      </c>
      <c r="C271" s="406"/>
      <c r="D271" s="404" t="s">
        <v>527</v>
      </c>
      <c r="E271" s="406"/>
      <c r="F271" s="398" t="s">
        <v>766</v>
      </c>
      <c r="G271" s="399"/>
      <c r="H271" s="399"/>
      <c r="I271" s="400"/>
      <c r="J271" s="401" t="s">
        <v>1252</v>
      </c>
      <c r="K271" s="402"/>
      <c r="L271" s="402"/>
      <c r="M271" s="402"/>
      <c r="N271" s="402"/>
      <c r="O271" s="402"/>
      <c r="P271" s="402"/>
      <c r="Q271" s="402"/>
      <c r="R271" s="402"/>
      <c r="S271" s="402"/>
      <c r="T271" s="403"/>
      <c r="U271" s="279"/>
    </row>
    <row r="272" spans="2:21" s="3" customFormat="1" ht="67.150000000000006" customHeight="1" x14ac:dyDescent="0.2">
      <c r="B272" s="404" t="s">
        <v>843</v>
      </c>
      <c r="C272" s="406"/>
      <c r="D272" s="404" t="s">
        <v>844</v>
      </c>
      <c r="E272" s="406"/>
      <c r="F272" s="398" t="s">
        <v>845</v>
      </c>
      <c r="G272" s="399"/>
      <c r="H272" s="399"/>
      <c r="I272" s="400"/>
      <c r="J272" s="401" t="s">
        <v>1095</v>
      </c>
      <c r="K272" s="402"/>
      <c r="L272" s="402"/>
      <c r="M272" s="402"/>
      <c r="N272" s="402"/>
      <c r="O272" s="402"/>
      <c r="P272" s="402"/>
      <c r="Q272" s="402"/>
      <c r="R272" s="402"/>
      <c r="S272" s="402"/>
      <c r="T272" s="403"/>
      <c r="U272" s="279"/>
    </row>
    <row r="273" spans="2:39" s="3" customFormat="1" ht="39" customHeight="1" x14ac:dyDescent="0.2">
      <c r="B273" s="404" t="s">
        <v>498</v>
      </c>
      <c r="C273" s="406"/>
      <c r="D273" s="404" t="s">
        <v>499</v>
      </c>
      <c r="E273" s="406"/>
      <c r="F273" s="404" t="s">
        <v>550</v>
      </c>
      <c r="G273" s="405"/>
      <c r="H273" s="405"/>
      <c r="I273" s="406"/>
      <c r="J273" s="401" t="s">
        <v>525</v>
      </c>
      <c r="K273" s="402"/>
      <c r="L273" s="402"/>
      <c r="M273" s="402"/>
      <c r="N273" s="402"/>
      <c r="O273" s="402"/>
      <c r="P273" s="402"/>
      <c r="Q273" s="402"/>
      <c r="R273" s="402"/>
      <c r="S273" s="402"/>
      <c r="T273" s="403"/>
      <c r="U273" s="279"/>
    </row>
    <row r="274" spans="2:39" s="3" customFormat="1" ht="84" customHeight="1" x14ac:dyDescent="0.2">
      <c r="B274" s="404" t="s">
        <v>554</v>
      </c>
      <c r="C274" s="406"/>
      <c r="D274" s="404"/>
      <c r="E274" s="406"/>
      <c r="F274" s="404" t="s">
        <v>500</v>
      </c>
      <c r="G274" s="405"/>
      <c r="H274" s="405"/>
      <c r="I274" s="406"/>
      <c r="J274" s="401" t="s">
        <v>1094</v>
      </c>
      <c r="K274" s="402"/>
      <c r="L274" s="402"/>
      <c r="M274" s="402"/>
      <c r="N274" s="402"/>
      <c r="O274" s="402"/>
      <c r="P274" s="402"/>
      <c r="Q274" s="402"/>
      <c r="R274" s="402"/>
      <c r="S274" s="402"/>
      <c r="T274" s="403"/>
      <c r="U274" s="279"/>
    </row>
    <row r="275" spans="2:39" s="3" customFormat="1" ht="15" customHeight="1" x14ac:dyDescent="0.2">
      <c r="B275" s="389"/>
      <c r="C275" s="390"/>
      <c r="D275" s="390"/>
      <c r="E275" s="390"/>
      <c r="F275" s="390"/>
      <c r="G275" s="390"/>
      <c r="H275" s="390"/>
      <c r="I275" s="390"/>
      <c r="J275" s="390"/>
      <c r="K275" s="390"/>
      <c r="L275" s="390"/>
      <c r="M275" s="390"/>
      <c r="N275" s="390"/>
      <c r="O275" s="390"/>
      <c r="P275" s="390"/>
      <c r="Q275" s="390"/>
      <c r="R275" s="390"/>
      <c r="S275" s="390"/>
      <c r="T275" s="391"/>
    </row>
    <row r="276" spans="2:39" s="3" customFormat="1" ht="22.5" customHeight="1" x14ac:dyDescent="0.2">
      <c r="B276" s="562" t="s">
        <v>100</v>
      </c>
      <c r="C276" s="563"/>
      <c r="D276" s="563"/>
      <c r="E276" s="563"/>
      <c r="F276" s="563"/>
      <c r="G276" s="563"/>
      <c r="H276" s="563"/>
      <c r="I276" s="563"/>
      <c r="J276" s="563"/>
      <c r="K276" s="563"/>
      <c r="L276" s="563"/>
      <c r="M276" s="563"/>
      <c r="N276" s="563"/>
      <c r="O276" s="563"/>
      <c r="P276" s="563"/>
      <c r="Q276" s="563"/>
      <c r="R276" s="563"/>
      <c r="S276" s="563"/>
      <c r="T276" s="564"/>
    </row>
    <row r="277" spans="2:39" s="3" customFormat="1" ht="30.4" customHeight="1" x14ac:dyDescent="0.2">
      <c r="B277" s="492" t="s">
        <v>85</v>
      </c>
      <c r="C277" s="541" t="s">
        <v>497</v>
      </c>
      <c r="D277" s="565"/>
      <c r="E277" s="565"/>
      <c r="F277" s="565"/>
      <c r="G277" s="565"/>
      <c r="H277" s="565"/>
      <c r="I277" s="565"/>
      <c r="J277" s="565"/>
      <c r="K277" s="565"/>
      <c r="L277" s="565"/>
      <c r="M277" s="565"/>
      <c r="N277" s="565"/>
      <c r="O277" s="565"/>
      <c r="P277" s="565"/>
      <c r="Q277" s="565"/>
      <c r="R277" s="565"/>
      <c r="S277" s="565"/>
      <c r="T277" s="566"/>
    </row>
    <row r="278" spans="2:39" s="3" customFormat="1" ht="22.5" customHeight="1" x14ac:dyDescent="0.2">
      <c r="B278" s="493"/>
      <c r="C278" s="407" t="s">
        <v>115</v>
      </c>
      <c r="D278" s="408"/>
      <c r="E278" s="408"/>
      <c r="F278" s="408"/>
      <c r="G278" s="408"/>
      <c r="H278" s="408"/>
      <c r="I278" s="408"/>
      <c r="J278" s="408"/>
      <c r="K278" s="408"/>
      <c r="L278" s="409"/>
      <c r="M278" s="407"/>
      <c r="N278" s="408"/>
      <c r="O278" s="408"/>
      <c r="P278" s="408"/>
      <c r="Q278" s="408"/>
      <c r="R278" s="408"/>
      <c r="S278" s="408"/>
      <c r="T278" s="409"/>
    </row>
    <row r="279" spans="2:39" s="3" customFormat="1" ht="22.5" customHeight="1" x14ac:dyDescent="0.2">
      <c r="B279" s="493"/>
      <c r="C279" s="394" t="s">
        <v>73</v>
      </c>
      <c r="D279" s="394"/>
      <c r="E279" s="394"/>
      <c r="F279" s="394" t="s">
        <v>349</v>
      </c>
      <c r="G279" s="394"/>
      <c r="H279" s="394" t="s">
        <v>63</v>
      </c>
      <c r="I279" s="394"/>
      <c r="J279" s="394" t="s">
        <v>86</v>
      </c>
      <c r="K279" s="394"/>
      <c r="L279" s="394"/>
      <c r="M279" s="552"/>
      <c r="N279" s="553"/>
      <c r="O279" s="553"/>
      <c r="P279" s="553"/>
      <c r="Q279" s="553"/>
      <c r="R279" s="553"/>
      <c r="S279" s="553"/>
      <c r="T279" s="554"/>
    </row>
    <row r="280" spans="2:39" s="3" customFormat="1" ht="22.15" customHeight="1" x14ac:dyDescent="0.2">
      <c r="B280" s="493"/>
      <c r="C280" s="389" t="s">
        <v>73</v>
      </c>
      <c r="D280" s="390"/>
      <c r="E280" s="391"/>
      <c r="F280" s="389" t="s">
        <v>349</v>
      </c>
      <c r="G280" s="391"/>
      <c r="H280" s="389" t="s">
        <v>63</v>
      </c>
      <c r="I280" s="391"/>
      <c r="J280" s="389" t="s">
        <v>86</v>
      </c>
      <c r="K280" s="390"/>
      <c r="L280" s="391"/>
      <c r="M280" s="555"/>
      <c r="N280" s="556"/>
      <c r="O280" s="556"/>
      <c r="P280" s="556"/>
      <c r="Q280" s="556"/>
      <c r="R280" s="556"/>
      <c r="S280" s="556"/>
      <c r="T280" s="557"/>
      <c r="V280" s="46"/>
      <c r="W280" s="46"/>
      <c r="X280" s="46"/>
      <c r="Y280" s="46"/>
      <c r="Z280" s="46"/>
      <c r="AA280" s="46"/>
      <c r="AB280" s="46"/>
      <c r="AC280" s="46"/>
      <c r="AD280" s="46"/>
      <c r="AE280" s="46"/>
      <c r="AF280" s="46"/>
      <c r="AG280" s="46"/>
      <c r="AH280" s="46"/>
      <c r="AI280" s="46"/>
      <c r="AJ280" s="46"/>
      <c r="AK280" s="46"/>
      <c r="AL280" s="46"/>
      <c r="AM280" s="46"/>
    </row>
    <row r="281" spans="2:39" s="3" customFormat="1" ht="14.25" x14ac:dyDescent="0.2">
      <c r="B281" s="493"/>
      <c r="C281" s="494" t="s">
        <v>75</v>
      </c>
      <c r="D281" s="494"/>
      <c r="E281" s="494"/>
      <c r="F281" s="543">
        <f>+H284</f>
        <v>1</v>
      </c>
      <c r="G281" s="543"/>
      <c r="H281" s="543">
        <v>1</v>
      </c>
      <c r="I281" s="543"/>
      <c r="J281" s="543">
        <f>+F281</f>
        <v>1</v>
      </c>
      <c r="K281" s="543"/>
      <c r="L281" s="543"/>
      <c r="M281" s="555"/>
      <c r="N281" s="556"/>
      <c r="O281" s="556"/>
      <c r="P281" s="556"/>
      <c r="Q281" s="556"/>
      <c r="R281" s="556"/>
      <c r="S281" s="556"/>
      <c r="T281" s="557"/>
      <c r="V281" s="46"/>
      <c r="W281" s="46"/>
      <c r="X281" s="46"/>
      <c r="Y281" s="46"/>
      <c r="Z281" s="46"/>
      <c r="AA281" s="46"/>
      <c r="AB281" s="46"/>
      <c r="AC281" s="46"/>
      <c r="AD281" s="46"/>
      <c r="AE281" s="46"/>
      <c r="AF281" s="46"/>
      <c r="AG281" s="46"/>
      <c r="AH281" s="46"/>
      <c r="AI281" s="46"/>
      <c r="AJ281" s="46"/>
      <c r="AK281" s="46"/>
      <c r="AL281" s="46"/>
      <c r="AM281" s="46"/>
    </row>
    <row r="282" spans="2:39" s="3" customFormat="1" ht="14.25" customHeight="1" x14ac:dyDescent="0.2">
      <c r="B282" s="493"/>
      <c r="C282" s="91"/>
      <c r="D282" s="91"/>
      <c r="E282" s="91"/>
      <c r="F282" s="90"/>
      <c r="G282" s="90"/>
      <c r="H282" s="90"/>
      <c r="I282" s="90"/>
      <c r="J282" s="90"/>
      <c r="K282" s="90"/>
      <c r="L282" s="90"/>
      <c r="M282" s="555"/>
      <c r="N282" s="556"/>
      <c r="O282" s="556"/>
      <c r="P282" s="556"/>
      <c r="Q282" s="556"/>
      <c r="R282" s="556"/>
      <c r="S282" s="556"/>
      <c r="T282" s="557"/>
    </row>
    <row r="283" spans="2:39" ht="30" x14ac:dyDescent="0.2">
      <c r="B283" s="493"/>
      <c r="C283" s="394" t="s">
        <v>76</v>
      </c>
      <c r="D283" s="394"/>
      <c r="E283" s="389" t="s">
        <v>65</v>
      </c>
      <c r="F283" s="391"/>
      <c r="G283" s="89" t="s">
        <v>77</v>
      </c>
      <c r="H283" s="410" t="s">
        <v>80</v>
      </c>
      <c r="I283" s="498"/>
      <c r="J283" s="498"/>
      <c r="K283" s="498"/>
      <c r="L283" s="411"/>
      <c r="M283" s="555"/>
      <c r="N283" s="556"/>
      <c r="O283" s="556"/>
      <c r="P283" s="556"/>
      <c r="Q283" s="556"/>
      <c r="R283" s="556"/>
      <c r="S283" s="556"/>
      <c r="T283" s="557"/>
    </row>
    <row r="284" spans="2:39" ht="27.75" customHeight="1" x14ac:dyDescent="0.2">
      <c r="B284" s="493"/>
      <c r="C284" s="547">
        <f>I149</f>
        <v>42684</v>
      </c>
      <c r="D284" s="547"/>
      <c r="E284" s="495">
        <f>J149</f>
        <v>43895</v>
      </c>
      <c r="F284" s="496"/>
      <c r="G284" s="17">
        <f>+K149</f>
        <v>0</v>
      </c>
      <c r="H284" s="679">
        <v>1</v>
      </c>
      <c r="I284" s="680"/>
      <c r="J284" s="680"/>
      <c r="K284" s="680"/>
      <c r="L284" s="681"/>
      <c r="M284" s="555"/>
      <c r="N284" s="556"/>
      <c r="O284" s="556"/>
      <c r="P284" s="556"/>
      <c r="Q284" s="556"/>
      <c r="R284" s="556"/>
      <c r="S284" s="556"/>
      <c r="T284" s="557"/>
    </row>
    <row r="285" spans="2:39" ht="14.1" customHeight="1" x14ac:dyDescent="0.2">
      <c r="B285" s="493"/>
      <c r="C285" s="389" t="s">
        <v>81</v>
      </c>
      <c r="D285" s="390"/>
      <c r="E285" s="390"/>
      <c r="F285" s="390"/>
      <c r="G285" s="390"/>
      <c r="H285" s="390"/>
      <c r="I285" s="390"/>
      <c r="J285" s="390"/>
      <c r="K285" s="390"/>
      <c r="L285" s="391"/>
      <c r="M285" s="558"/>
      <c r="N285" s="559"/>
      <c r="O285" s="559"/>
      <c r="P285" s="559"/>
      <c r="Q285" s="559"/>
      <c r="R285" s="559"/>
      <c r="S285" s="559"/>
      <c r="T285" s="560"/>
    </row>
    <row r="286" spans="2:39" s="3" customFormat="1" ht="15" customHeight="1" x14ac:dyDescent="0.2">
      <c r="B286" s="493"/>
      <c r="C286" s="389" t="s">
        <v>94</v>
      </c>
      <c r="D286" s="390"/>
      <c r="E286" s="390"/>
      <c r="F286" s="390"/>
      <c r="G286" s="391"/>
      <c r="H286" s="394" t="s">
        <v>101</v>
      </c>
      <c r="I286" s="394"/>
      <c r="J286" s="394" t="s">
        <v>96</v>
      </c>
      <c r="K286" s="394"/>
      <c r="L286" s="88" t="s">
        <v>287</v>
      </c>
      <c r="M286" s="478" t="s">
        <v>97</v>
      </c>
      <c r="N286" s="479"/>
      <c r="O286" s="479"/>
      <c r="P286" s="479"/>
      <c r="Q286" s="479"/>
      <c r="R286" s="479"/>
      <c r="S286" s="479"/>
      <c r="T286" s="480"/>
    </row>
    <row r="287" spans="2:39" ht="15" x14ac:dyDescent="0.2">
      <c r="B287" s="493"/>
      <c r="C287" s="389" t="s">
        <v>99</v>
      </c>
      <c r="D287" s="390"/>
      <c r="E287" s="390"/>
      <c r="F287" s="390"/>
      <c r="G287" s="391"/>
      <c r="H287" s="394" t="s">
        <v>99</v>
      </c>
      <c r="I287" s="394"/>
      <c r="J287" s="678" t="s">
        <v>99</v>
      </c>
      <c r="K287" s="678"/>
      <c r="L287" s="89" t="s">
        <v>99</v>
      </c>
      <c r="M287" s="379"/>
      <c r="N287" s="380"/>
      <c r="O287" s="380"/>
      <c r="P287" s="380"/>
      <c r="Q287" s="380"/>
      <c r="R287" s="380"/>
      <c r="S287" s="380"/>
      <c r="T287" s="381"/>
    </row>
    <row r="288" spans="2:39" ht="24" customHeight="1" x14ac:dyDescent="0.2">
      <c r="B288" s="493"/>
      <c r="C288" s="394" t="s">
        <v>82</v>
      </c>
      <c r="D288" s="394"/>
      <c r="E288" s="394"/>
      <c r="F288" s="394"/>
      <c r="G288" s="394" t="s">
        <v>45</v>
      </c>
      <c r="H288" s="394"/>
      <c r="I288" s="394"/>
      <c r="J288" s="394"/>
      <c r="K288" s="621" t="s">
        <v>551</v>
      </c>
      <c r="L288" s="621"/>
      <c r="M288" s="621"/>
      <c r="N288" s="621"/>
      <c r="O288" s="621"/>
      <c r="P288" s="621"/>
      <c r="Q288" s="621"/>
      <c r="R288" s="621"/>
      <c r="S288" s="621"/>
      <c r="T288" s="622"/>
    </row>
    <row r="289" spans="2:23" ht="23.45" customHeight="1" x14ac:dyDescent="0.2">
      <c r="B289" s="493"/>
      <c r="C289" s="394" t="s">
        <v>84</v>
      </c>
      <c r="D289" s="394"/>
      <c r="E289" s="394" t="s">
        <v>350</v>
      </c>
      <c r="F289" s="394"/>
      <c r="G289" s="394"/>
      <c r="H289" s="394"/>
      <c r="I289" s="394"/>
      <c r="J289" s="394"/>
      <c r="K289" s="623"/>
      <c r="L289" s="623"/>
      <c r="M289" s="623"/>
      <c r="N289" s="623"/>
      <c r="O289" s="623"/>
      <c r="P289" s="623"/>
      <c r="Q289" s="623"/>
      <c r="R289" s="623"/>
      <c r="S289" s="623"/>
      <c r="T289" s="624"/>
    </row>
    <row r="290" spans="2:23" ht="27.75" customHeight="1" x14ac:dyDescent="0.2">
      <c r="B290" s="389"/>
      <c r="C290" s="390"/>
      <c r="D290" s="390"/>
      <c r="E290" s="390"/>
      <c r="F290" s="390"/>
      <c r="G290" s="390"/>
      <c r="H290" s="390"/>
      <c r="I290" s="390"/>
      <c r="J290" s="390"/>
      <c r="K290" s="390"/>
      <c r="L290" s="390"/>
      <c r="M290" s="390"/>
      <c r="N290" s="390"/>
      <c r="O290" s="390"/>
      <c r="P290" s="390"/>
      <c r="Q290" s="390"/>
      <c r="R290" s="390"/>
      <c r="S290" s="390"/>
      <c r="T290" s="391"/>
    </row>
    <row r="291" spans="2:23" ht="27" customHeight="1" x14ac:dyDescent="0.2">
      <c r="B291" s="492" t="s">
        <v>87</v>
      </c>
      <c r="C291" s="540" t="s">
        <v>412</v>
      </c>
      <c r="D291" s="541"/>
      <c r="E291" s="541"/>
      <c r="F291" s="541"/>
      <c r="G291" s="541"/>
      <c r="H291" s="541"/>
      <c r="I291" s="541"/>
      <c r="J291" s="541"/>
      <c r="K291" s="541"/>
      <c r="L291" s="541"/>
      <c r="M291" s="541"/>
      <c r="N291" s="541"/>
      <c r="O291" s="541"/>
      <c r="P291" s="541"/>
      <c r="Q291" s="541"/>
      <c r="R291" s="541"/>
      <c r="S291" s="541"/>
      <c r="T291" s="542"/>
    </row>
    <row r="292" spans="2:23" ht="22.15" customHeight="1" x14ac:dyDescent="0.2">
      <c r="B292" s="493"/>
      <c r="C292" s="407" t="s">
        <v>115</v>
      </c>
      <c r="D292" s="408"/>
      <c r="E292" s="408"/>
      <c r="F292" s="408"/>
      <c r="G292" s="408"/>
      <c r="H292" s="408"/>
      <c r="I292" s="408"/>
      <c r="J292" s="408"/>
      <c r="K292" s="408"/>
      <c r="L292" s="409"/>
      <c r="M292" s="407"/>
      <c r="N292" s="408"/>
      <c r="O292" s="408"/>
      <c r="P292" s="408"/>
      <c r="Q292" s="408"/>
      <c r="R292" s="408"/>
      <c r="S292" s="408"/>
      <c r="T292" s="409"/>
    </row>
    <row r="293" spans="2:23" ht="27.75" customHeight="1" x14ac:dyDescent="0.2">
      <c r="B293" s="493"/>
      <c r="C293" s="394" t="s">
        <v>73</v>
      </c>
      <c r="D293" s="394"/>
      <c r="E293" s="394"/>
      <c r="F293" s="394" t="s">
        <v>349</v>
      </c>
      <c r="G293" s="394"/>
      <c r="H293" s="394" t="s">
        <v>63</v>
      </c>
      <c r="I293" s="394"/>
      <c r="J293" s="394" t="s">
        <v>74</v>
      </c>
      <c r="K293" s="394"/>
      <c r="L293" s="394"/>
      <c r="M293" s="552"/>
      <c r="N293" s="553"/>
      <c r="O293" s="553"/>
      <c r="P293" s="553"/>
      <c r="Q293" s="553"/>
      <c r="R293" s="553"/>
      <c r="S293" s="553"/>
      <c r="T293" s="554"/>
    </row>
    <row r="294" spans="2:23" ht="21.6" customHeight="1" x14ac:dyDescent="0.2">
      <c r="B294" s="493"/>
      <c r="C294" s="494" t="s">
        <v>75</v>
      </c>
      <c r="D294" s="494"/>
      <c r="E294" s="494"/>
      <c r="F294" s="543">
        <v>1</v>
      </c>
      <c r="G294" s="543"/>
      <c r="H294" s="543">
        <v>1</v>
      </c>
      <c r="I294" s="543"/>
      <c r="J294" s="544">
        <f>F294-H294</f>
        <v>0</v>
      </c>
      <c r="K294" s="544"/>
      <c r="L294" s="544"/>
      <c r="M294" s="558"/>
      <c r="N294" s="559"/>
      <c r="O294" s="559"/>
      <c r="P294" s="559"/>
      <c r="Q294" s="559"/>
      <c r="R294" s="559"/>
      <c r="S294" s="559"/>
      <c r="T294" s="560"/>
    </row>
    <row r="295" spans="2:23" ht="24" customHeight="1" x14ac:dyDescent="0.2">
      <c r="B295" s="493"/>
      <c r="C295" s="487" t="s">
        <v>82</v>
      </c>
      <c r="D295" s="487"/>
      <c r="E295" s="487"/>
      <c r="F295" s="487"/>
      <c r="G295" s="487" t="s">
        <v>45</v>
      </c>
      <c r="H295" s="487"/>
      <c r="I295" s="487"/>
      <c r="J295" s="487"/>
      <c r="K295" s="481" t="s">
        <v>551</v>
      </c>
      <c r="L295" s="482"/>
      <c r="M295" s="482"/>
      <c r="N295" s="482"/>
      <c r="O295" s="482"/>
      <c r="P295" s="482"/>
      <c r="Q295" s="482"/>
      <c r="R295" s="482"/>
      <c r="S295" s="482"/>
      <c r="T295" s="483"/>
    </row>
    <row r="296" spans="2:23" ht="24.4" customHeight="1" x14ac:dyDescent="0.2">
      <c r="B296" s="493"/>
      <c r="C296" s="487" t="s">
        <v>84</v>
      </c>
      <c r="D296" s="487"/>
      <c r="E296" s="487" t="s">
        <v>350</v>
      </c>
      <c r="F296" s="487"/>
      <c r="G296" s="487"/>
      <c r="H296" s="487"/>
      <c r="I296" s="487"/>
      <c r="J296" s="487"/>
      <c r="K296" s="484"/>
      <c r="L296" s="485"/>
      <c r="M296" s="485"/>
      <c r="N296" s="485"/>
      <c r="O296" s="485"/>
      <c r="P296" s="485"/>
      <c r="Q296" s="485"/>
      <c r="R296" s="485"/>
      <c r="S296" s="485"/>
      <c r="T296" s="486"/>
    </row>
    <row r="297" spans="2:23" ht="27.75" customHeight="1" x14ac:dyDescent="0.2">
      <c r="B297" s="389"/>
      <c r="C297" s="390"/>
      <c r="D297" s="390"/>
      <c r="E297" s="390"/>
      <c r="F297" s="390"/>
      <c r="G297" s="390"/>
      <c r="H297" s="390"/>
      <c r="I297" s="390"/>
      <c r="J297" s="390"/>
      <c r="K297" s="390"/>
      <c r="L297" s="390"/>
      <c r="M297" s="390"/>
      <c r="N297" s="390"/>
      <c r="O297" s="390"/>
      <c r="P297" s="390"/>
      <c r="Q297" s="390"/>
      <c r="R297" s="390"/>
      <c r="S297" s="390"/>
      <c r="T297" s="391"/>
    </row>
    <row r="298" spans="2:23" ht="25.9" customHeight="1" x14ac:dyDescent="0.2">
      <c r="B298" s="382" t="s">
        <v>102</v>
      </c>
      <c r="C298" s="383"/>
      <c r="D298" s="383"/>
      <c r="E298" s="383"/>
      <c r="F298" s="383"/>
      <c r="G298" s="383"/>
      <c r="H298" s="383"/>
      <c r="I298" s="383"/>
      <c r="J298" s="383"/>
      <c r="K298" s="383"/>
      <c r="L298" s="383"/>
      <c r="M298" s="383"/>
      <c r="N298" s="383"/>
      <c r="O298" s="383"/>
      <c r="P298" s="383"/>
      <c r="Q298" s="383"/>
      <c r="R298" s="383"/>
      <c r="S298" s="383"/>
      <c r="T298" s="384"/>
    </row>
    <row r="299" spans="2:23" ht="23.45" customHeight="1" x14ac:dyDescent="0.2">
      <c r="B299" s="579" t="s">
        <v>47</v>
      </c>
      <c r="C299" s="580"/>
      <c r="D299" s="580"/>
      <c r="E299" s="580"/>
      <c r="F299" s="581"/>
      <c r="G299" s="531" t="s">
        <v>103</v>
      </c>
      <c r="H299" s="531"/>
      <c r="I299" s="531"/>
      <c r="J299" s="531"/>
      <c r="K299" s="531"/>
      <c r="L299" s="531"/>
      <c r="M299" s="531"/>
      <c r="N299" s="531"/>
      <c r="O299" s="531"/>
      <c r="P299" s="531"/>
      <c r="Q299" s="531"/>
      <c r="R299" s="531"/>
      <c r="S299" s="579" t="s">
        <v>104</v>
      </c>
      <c r="T299" s="581"/>
    </row>
    <row r="300" spans="2:23" ht="206.45" hidden="1" customHeight="1" x14ac:dyDescent="0.2">
      <c r="B300" s="394" t="s">
        <v>341</v>
      </c>
      <c r="C300" s="394"/>
      <c r="D300" s="394"/>
      <c r="E300" s="394"/>
      <c r="F300" s="394"/>
      <c r="G300" s="614"/>
      <c r="H300" s="614"/>
      <c r="I300" s="614"/>
      <c r="J300" s="614"/>
      <c r="K300" s="614"/>
      <c r="L300" s="614"/>
      <c r="M300" s="614"/>
      <c r="N300" s="614"/>
      <c r="O300" s="614"/>
      <c r="P300" s="614"/>
      <c r="Q300" s="614"/>
      <c r="R300" s="614"/>
      <c r="S300" s="379" t="s">
        <v>520</v>
      </c>
      <c r="T300" s="381"/>
      <c r="V300" s="675"/>
      <c r="W300" s="675"/>
    </row>
    <row r="301" spans="2:23" ht="151.9" customHeight="1" x14ac:dyDescent="0.2">
      <c r="B301" s="394" t="s">
        <v>780</v>
      </c>
      <c r="C301" s="394"/>
      <c r="D301" s="394"/>
      <c r="E301" s="394"/>
      <c r="F301" s="394"/>
      <c r="G301" s="494" t="s">
        <v>1351</v>
      </c>
      <c r="H301" s="494"/>
      <c r="I301" s="494"/>
      <c r="J301" s="494"/>
      <c r="K301" s="494"/>
      <c r="L301" s="494"/>
      <c r="M301" s="494"/>
      <c r="N301" s="494"/>
      <c r="O301" s="494"/>
      <c r="P301" s="494"/>
      <c r="Q301" s="494"/>
      <c r="R301" s="494"/>
      <c r="S301" s="379" t="s">
        <v>520</v>
      </c>
      <c r="T301" s="381"/>
      <c r="U301" s="280"/>
    </row>
    <row r="302" spans="2:23" ht="118.15" customHeight="1" x14ac:dyDescent="0.2">
      <c r="B302" s="394" t="s">
        <v>781</v>
      </c>
      <c r="C302" s="394"/>
      <c r="D302" s="394"/>
      <c r="E302" s="394"/>
      <c r="F302" s="394"/>
      <c r="G302" s="372" t="s">
        <v>1352</v>
      </c>
      <c r="H302" s="373"/>
      <c r="I302" s="373"/>
      <c r="J302" s="373"/>
      <c r="K302" s="373"/>
      <c r="L302" s="373"/>
      <c r="M302" s="373"/>
      <c r="N302" s="373"/>
      <c r="O302" s="373"/>
      <c r="P302" s="373"/>
      <c r="Q302" s="373"/>
      <c r="R302" s="374"/>
      <c r="S302" s="379" t="s">
        <v>469</v>
      </c>
      <c r="T302" s="381"/>
      <c r="U302" s="280"/>
    </row>
    <row r="303" spans="2:23" ht="99.6" customHeight="1" x14ac:dyDescent="0.2">
      <c r="B303" s="394" t="s">
        <v>521</v>
      </c>
      <c r="C303" s="394"/>
      <c r="D303" s="394"/>
      <c r="E303" s="394"/>
      <c r="F303" s="394"/>
      <c r="G303" s="372" t="s">
        <v>1359</v>
      </c>
      <c r="H303" s="373"/>
      <c r="I303" s="373"/>
      <c r="J303" s="373"/>
      <c r="K303" s="373"/>
      <c r="L303" s="373"/>
      <c r="M303" s="373"/>
      <c r="N303" s="373"/>
      <c r="O303" s="373"/>
      <c r="P303" s="373"/>
      <c r="Q303" s="373"/>
      <c r="R303" s="374"/>
      <c r="S303" s="379"/>
      <c r="T303" s="381"/>
      <c r="U303" s="280"/>
    </row>
    <row r="304" spans="2:23" ht="42.6" customHeight="1" x14ac:dyDescent="0.2">
      <c r="B304" s="628" t="s">
        <v>471</v>
      </c>
      <c r="C304" s="628"/>
      <c r="D304" s="628"/>
      <c r="E304" s="628"/>
      <c r="F304" s="628"/>
      <c r="G304" s="629" t="s">
        <v>1360</v>
      </c>
      <c r="H304" s="630"/>
      <c r="I304" s="630"/>
      <c r="J304" s="630"/>
      <c r="K304" s="630"/>
      <c r="L304" s="630"/>
      <c r="M304" s="630"/>
      <c r="N304" s="630"/>
      <c r="O304" s="630"/>
      <c r="P304" s="630"/>
      <c r="Q304" s="630"/>
      <c r="R304" s="631"/>
      <c r="S304" s="379"/>
      <c r="T304" s="381"/>
      <c r="U304" s="280"/>
    </row>
    <row r="305" spans="1:24" ht="26.25" customHeight="1" x14ac:dyDescent="0.2">
      <c r="B305" s="382" t="s">
        <v>482</v>
      </c>
      <c r="C305" s="383"/>
      <c r="D305" s="383"/>
      <c r="E305" s="383"/>
      <c r="F305" s="383"/>
      <c r="G305" s="383"/>
      <c r="H305" s="383"/>
      <c r="I305" s="383"/>
      <c r="J305" s="383"/>
      <c r="K305" s="383"/>
      <c r="L305" s="383"/>
      <c r="M305" s="383"/>
      <c r="N305" s="383"/>
      <c r="O305" s="383"/>
      <c r="P305" s="383"/>
      <c r="Q305" s="383"/>
      <c r="R305" s="383"/>
      <c r="S305" s="383"/>
      <c r="T305" s="384"/>
    </row>
    <row r="306" spans="1:24" ht="23.25" customHeight="1" x14ac:dyDescent="0.2">
      <c r="B306" s="611" t="s">
        <v>47</v>
      </c>
      <c r="C306" s="612"/>
      <c r="D306" s="612"/>
      <c r="E306" s="612"/>
      <c r="F306" s="613"/>
      <c r="G306" s="579" t="s">
        <v>103</v>
      </c>
      <c r="H306" s="580"/>
      <c r="I306" s="580"/>
      <c r="J306" s="580"/>
      <c r="K306" s="580"/>
      <c r="L306" s="580"/>
      <c r="M306" s="580"/>
      <c r="N306" s="580"/>
      <c r="O306" s="580"/>
      <c r="P306" s="580"/>
      <c r="Q306" s="580"/>
      <c r="R306" s="581"/>
      <c r="S306" s="579" t="s">
        <v>104</v>
      </c>
      <c r="T306" s="581"/>
    </row>
    <row r="307" spans="1:24" ht="241.15" customHeight="1" x14ac:dyDescent="0.2">
      <c r="B307" s="625" t="s">
        <v>1328</v>
      </c>
      <c r="C307" s="626"/>
      <c r="D307" s="626"/>
      <c r="E307" s="626"/>
      <c r="F307" s="627"/>
      <c r="G307" s="638" t="s">
        <v>1324</v>
      </c>
      <c r="H307" s="639"/>
      <c r="I307" s="639"/>
      <c r="J307" s="639"/>
      <c r="K307" s="639"/>
      <c r="L307" s="639"/>
      <c r="M307" s="639"/>
      <c r="N307" s="639"/>
      <c r="O307" s="639"/>
      <c r="P307" s="639"/>
      <c r="Q307" s="639"/>
      <c r="R307" s="640"/>
      <c r="S307" s="552" t="s">
        <v>1104</v>
      </c>
      <c r="T307" s="554"/>
      <c r="U307" s="280"/>
    </row>
    <row r="308" spans="1:24" ht="409.15" customHeight="1" x14ac:dyDescent="0.2">
      <c r="B308" s="632" t="s">
        <v>1105</v>
      </c>
      <c r="C308" s="633"/>
      <c r="D308" s="633"/>
      <c r="E308" s="633"/>
      <c r="F308" s="634"/>
      <c r="G308" s="552" t="s">
        <v>1326</v>
      </c>
      <c r="H308" s="553"/>
      <c r="I308" s="553"/>
      <c r="J308" s="553"/>
      <c r="K308" s="553"/>
      <c r="L308" s="553"/>
      <c r="M308" s="553"/>
      <c r="N308" s="553"/>
      <c r="O308" s="553"/>
      <c r="P308" s="553"/>
      <c r="Q308" s="553"/>
      <c r="R308" s="554"/>
      <c r="S308" s="552" t="s">
        <v>855</v>
      </c>
      <c r="T308" s="554"/>
      <c r="U308" s="280"/>
    </row>
    <row r="309" spans="1:24" ht="57.6" customHeight="1" x14ac:dyDescent="0.2">
      <c r="B309" s="635"/>
      <c r="C309" s="636"/>
      <c r="D309" s="636"/>
      <c r="E309" s="636"/>
      <c r="F309" s="637"/>
      <c r="G309" s="558"/>
      <c r="H309" s="559"/>
      <c r="I309" s="559"/>
      <c r="J309" s="559"/>
      <c r="K309" s="559"/>
      <c r="L309" s="559"/>
      <c r="M309" s="559"/>
      <c r="N309" s="559"/>
      <c r="O309" s="559"/>
      <c r="P309" s="559"/>
      <c r="Q309" s="559"/>
      <c r="R309" s="560"/>
      <c r="S309" s="558"/>
      <c r="T309" s="560"/>
      <c r="U309" s="280"/>
    </row>
    <row r="310" spans="1:24" ht="206.45" customHeight="1" x14ac:dyDescent="0.2">
      <c r="B310" s="616" t="s">
        <v>1327</v>
      </c>
      <c r="C310" s="617"/>
      <c r="D310" s="617"/>
      <c r="E310" s="617"/>
      <c r="F310" s="618"/>
      <c r="G310" s="372" t="s">
        <v>1325</v>
      </c>
      <c r="H310" s="373"/>
      <c r="I310" s="373"/>
      <c r="J310" s="373"/>
      <c r="K310" s="373"/>
      <c r="L310" s="373"/>
      <c r="M310" s="373"/>
      <c r="N310" s="373"/>
      <c r="O310" s="373"/>
      <c r="P310" s="373"/>
      <c r="Q310" s="373"/>
      <c r="R310" s="374"/>
      <c r="S310" s="379" t="s">
        <v>1106</v>
      </c>
      <c r="T310" s="381"/>
      <c r="U310" s="280"/>
    </row>
    <row r="311" spans="1:24" ht="94.5" customHeight="1" x14ac:dyDescent="0.2">
      <c r="B311" s="611" t="s">
        <v>501</v>
      </c>
      <c r="C311" s="612"/>
      <c r="D311" s="612"/>
      <c r="E311" s="612"/>
      <c r="F311" s="613"/>
      <c r="G311" s="579" t="s">
        <v>103</v>
      </c>
      <c r="H311" s="580"/>
      <c r="I311" s="580"/>
      <c r="J311" s="580"/>
      <c r="K311" s="580"/>
      <c r="L311" s="580"/>
      <c r="M311" s="580"/>
      <c r="N311" s="580"/>
      <c r="O311" s="580"/>
      <c r="P311" s="580"/>
      <c r="Q311" s="580"/>
      <c r="R311" s="581"/>
      <c r="S311" s="579" t="s">
        <v>104</v>
      </c>
      <c r="T311" s="581"/>
      <c r="U311" s="280"/>
    </row>
    <row r="312" spans="1:24" ht="223.9" customHeight="1" x14ac:dyDescent="0.2">
      <c r="B312" s="552"/>
      <c r="C312" s="553"/>
      <c r="D312" s="553"/>
      <c r="E312" s="553"/>
      <c r="F312" s="554"/>
      <c r="G312" s="608" t="s">
        <v>867</v>
      </c>
      <c r="H312" s="609"/>
      <c r="I312" s="609"/>
      <c r="J312" s="609"/>
      <c r="K312" s="609"/>
      <c r="L312" s="609"/>
      <c r="M312" s="609"/>
      <c r="N312" s="609"/>
      <c r="O312" s="609"/>
      <c r="P312" s="609"/>
      <c r="Q312" s="609"/>
      <c r="R312" s="610"/>
      <c r="S312" s="625"/>
      <c r="T312" s="627"/>
      <c r="U312" s="280"/>
      <c r="W312" s="669"/>
      <c r="X312" s="669"/>
    </row>
    <row r="313" spans="1:24" ht="331.15" customHeight="1" x14ac:dyDescent="0.2">
      <c r="B313" s="555"/>
      <c r="C313" s="615"/>
      <c r="D313" s="615"/>
      <c r="E313" s="615"/>
      <c r="F313" s="557"/>
      <c r="G313" s="670" t="s">
        <v>868</v>
      </c>
      <c r="H313" s="671"/>
      <c r="I313" s="671"/>
      <c r="J313" s="671"/>
      <c r="K313" s="671"/>
      <c r="L313" s="671"/>
      <c r="M313" s="671"/>
      <c r="N313" s="671"/>
      <c r="O313" s="671"/>
      <c r="P313" s="671"/>
      <c r="Q313" s="671"/>
      <c r="R313" s="672"/>
      <c r="S313" s="641"/>
      <c r="T313" s="642"/>
      <c r="U313" s="280"/>
      <c r="W313" s="669"/>
      <c r="X313" s="669"/>
    </row>
    <row r="314" spans="1:24" ht="244.15" customHeight="1" x14ac:dyDescent="0.2">
      <c r="A314" s="53"/>
      <c r="B314" s="555"/>
      <c r="C314" s="615"/>
      <c r="D314" s="615"/>
      <c r="E314" s="615"/>
      <c r="F314" s="557"/>
      <c r="G314" s="368" t="s">
        <v>869</v>
      </c>
      <c r="H314" s="369"/>
      <c r="I314" s="369"/>
      <c r="J314" s="369"/>
      <c r="K314" s="369"/>
      <c r="L314" s="369"/>
      <c r="M314" s="369"/>
      <c r="N314" s="369"/>
      <c r="O314" s="369"/>
      <c r="P314" s="369"/>
      <c r="Q314" s="369"/>
      <c r="R314" s="369"/>
      <c r="S314" s="641"/>
      <c r="T314" s="642"/>
      <c r="U314" s="280"/>
      <c r="W314" s="669"/>
      <c r="X314" s="669"/>
    </row>
    <row r="315" spans="1:24" ht="259.89999999999998" customHeight="1" x14ac:dyDescent="0.2">
      <c r="B315" s="555"/>
      <c r="C315" s="615"/>
      <c r="D315" s="615"/>
      <c r="E315" s="615"/>
      <c r="F315" s="557"/>
      <c r="G315" s="368" t="s">
        <v>870</v>
      </c>
      <c r="H315" s="369"/>
      <c r="I315" s="369"/>
      <c r="J315" s="369"/>
      <c r="K315" s="369"/>
      <c r="L315" s="369"/>
      <c r="M315" s="369"/>
      <c r="N315" s="369"/>
      <c r="O315" s="369"/>
      <c r="P315" s="369"/>
      <c r="Q315" s="369"/>
      <c r="R315" s="369"/>
      <c r="S315" s="641"/>
      <c r="T315" s="642"/>
      <c r="U315" s="280"/>
      <c r="W315" s="669"/>
      <c r="X315" s="669"/>
    </row>
    <row r="316" spans="1:24" ht="255" customHeight="1" x14ac:dyDescent="0.2">
      <c r="B316" s="555"/>
      <c r="C316" s="615"/>
      <c r="D316" s="615"/>
      <c r="E316" s="615"/>
      <c r="F316" s="557"/>
      <c r="G316" s="673" t="s">
        <v>871</v>
      </c>
      <c r="H316" s="674"/>
      <c r="I316" s="674"/>
      <c r="J316" s="674"/>
      <c r="K316" s="674"/>
      <c r="L316" s="674"/>
      <c r="M316" s="674"/>
      <c r="N316" s="674"/>
      <c r="O316" s="674"/>
      <c r="P316" s="674"/>
      <c r="Q316" s="674"/>
      <c r="R316" s="674"/>
      <c r="S316" s="641"/>
      <c r="T316" s="642"/>
      <c r="U316" s="280"/>
      <c r="W316" s="669"/>
      <c r="X316" s="669"/>
    </row>
    <row r="317" spans="1:24" ht="232.15" customHeight="1" x14ac:dyDescent="0.2">
      <c r="B317" s="555"/>
      <c r="C317" s="615"/>
      <c r="D317" s="615"/>
      <c r="E317" s="615"/>
      <c r="F317" s="557"/>
      <c r="G317" s="368" t="s">
        <v>872</v>
      </c>
      <c r="H317" s="369"/>
      <c r="I317" s="369"/>
      <c r="J317" s="369"/>
      <c r="K317" s="369"/>
      <c r="L317" s="369"/>
      <c r="M317" s="369"/>
      <c r="N317" s="369"/>
      <c r="O317" s="369"/>
      <c r="P317" s="369"/>
      <c r="Q317" s="369"/>
      <c r="R317" s="369"/>
      <c r="S317" s="641"/>
      <c r="T317" s="642"/>
      <c r="U317" s="280"/>
      <c r="W317" s="669"/>
      <c r="X317" s="669"/>
    </row>
    <row r="318" spans="1:24" ht="208.9" customHeight="1" x14ac:dyDescent="0.2">
      <c r="B318" s="555"/>
      <c r="C318" s="615"/>
      <c r="D318" s="615"/>
      <c r="E318" s="615"/>
      <c r="F318" s="557"/>
      <c r="G318" s="673" t="s">
        <v>873</v>
      </c>
      <c r="H318" s="674"/>
      <c r="I318" s="674"/>
      <c r="J318" s="674"/>
      <c r="K318" s="674"/>
      <c r="L318" s="674"/>
      <c r="M318" s="674"/>
      <c r="N318" s="674"/>
      <c r="O318" s="674"/>
      <c r="P318" s="674"/>
      <c r="Q318" s="674"/>
      <c r="R318" s="674"/>
      <c r="S318" s="641"/>
      <c r="T318" s="642"/>
      <c r="U318" s="280"/>
      <c r="W318" s="669"/>
      <c r="X318" s="669"/>
    </row>
    <row r="319" spans="1:24" ht="210.6" customHeight="1" x14ac:dyDescent="0.2">
      <c r="B319" s="555"/>
      <c r="C319" s="615"/>
      <c r="D319" s="615"/>
      <c r="E319" s="615"/>
      <c r="F319" s="557"/>
      <c r="G319" s="368" t="s">
        <v>874</v>
      </c>
      <c r="H319" s="369"/>
      <c r="I319" s="369"/>
      <c r="J319" s="369"/>
      <c r="K319" s="369"/>
      <c r="L319" s="369"/>
      <c r="M319" s="369"/>
      <c r="N319" s="369"/>
      <c r="O319" s="369"/>
      <c r="P319" s="369"/>
      <c r="Q319" s="369"/>
      <c r="R319" s="370"/>
      <c r="S319" s="641"/>
      <c r="T319" s="642"/>
      <c r="U319" s="280"/>
      <c r="W319" s="669"/>
      <c r="X319" s="669"/>
    </row>
    <row r="320" spans="1:24" ht="152.44999999999999" customHeight="1" x14ac:dyDescent="0.2">
      <c r="B320" s="555"/>
      <c r="C320" s="615"/>
      <c r="D320" s="615"/>
      <c r="E320" s="615"/>
      <c r="F320" s="557"/>
      <c r="G320" s="368" t="s">
        <v>875</v>
      </c>
      <c r="H320" s="369"/>
      <c r="I320" s="369"/>
      <c r="J320" s="369"/>
      <c r="K320" s="369"/>
      <c r="L320" s="369"/>
      <c r="M320" s="369"/>
      <c r="N320" s="369"/>
      <c r="O320" s="369"/>
      <c r="P320" s="369"/>
      <c r="Q320" s="369"/>
      <c r="R320" s="370"/>
      <c r="S320" s="641"/>
      <c r="T320" s="642"/>
      <c r="U320" s="280"/>
      <c r="W320" s="669"/>
      <c r="X320" s="669"/>
    </row>
    <row r="321" spans="2:24" ht="275.45" customHeight="1" x14ac:dyDescent="0.2">
      <c r="B321" s="555"/>
      <c r="C321" s="615"/>
      <c r="D321" s="615"/>
      <c r="E321" s="615"/>
      <c r="F321" s="557"/>
      <c r="G321" s="368" t="s">
        <v>1263</v>
      </c>
      <c r="H321" s="395"/>
      <c r="I321" s="395"/>
      <c r="J321" s="395"/>
      <c r="K321" s="395"/>
      <c r="L321" s="395"/>
      <c r="M321" s="395"/>
      <c r="N321" s="395"/>
      <c r="O321" s="395"/>
      <c r="P321" s="395"/>
      <c r="Q321" s="395"/>
      <c r="R321" s="396"/>
      <c r="S321" s="641"/>
      <c r="T321" s="642"/>
      <c r="U321" s="280"/>
      <c r="W321" s="669"/>
      <c r="X321" s="669"/>
    </row>
    <row r="322" spans="2:24" ht="372.6" customHeight="1" x14ac:dyDescent="0.2">
      <c r="B322" s="555"/>
      <c r="C322" s="615"/>
      <c r="D322" s="615"/>
      <c r="E322" s="615"/>
      <c r="F322" s="557"/>
      <c r="G322" s="368" t="s">
        <v>1023</v>
      </c>
      <c r="H322" s="369"/>
      <c r="I322" s="369"/>
      <c r="J322" s="369"/>
      <c r="K322" s="369"/>
      <c r="L322" s="369"/>
      <c r="M322" s="369"/>
      <c r="N322" s="369"/>
      <c r="O322" s="369"/>
      <c r="P322" s="369"/>
      <c r="Q322" s="369"/>
      <c r="R322" s="369"/>
      <c r="S322" s="641"/>
      <c r="T322" s="642"/>
      <c r="U322" s="280"/>
      <c r="W322" s="669"/>
      <c r="X322" s="669"/>
    </row>
    <row r="323" spans="2:24" ht="408.6" customHeight="1" x14ac:dyDescent="0.2">
      <c r="B323" s="555"/>
      <c r="C323" s="615"/>
      <c r="D323" s="615"/>
      <c r="E323" s="615"/>
      <c r="F323" s="557"/>
      <c r="G323" s="362" t="s">
        <v>876</v>
      </c>
      <c r="H323" s="363"/>
      <c r="I323" s="363"/>
      <c r="J323" s="363"/>
      <c r="K323" s="363"/>
      <c r="L323" s="363"/>
      <c r="M323" s="363"/>
      <c r="N323" s="363"/>
      <c r="O323" s="363"/>
      <c r="P323" s="363"/>
      <c r="Q323" s="363"/>
      <c r="R323" s="364"/>
      <c r="S323" s="641"/>
      <c r="T323" s="642"/>
      <c r="U323" s="280"/>
      <c r="W323" s="669"/>
      <c r="X323" s="669"/>
    </row>
    <row r="324" spans="2:24" ht="96" customHeight="1" x14ac:dyDescent="0.2">
      <c r="B324" s="555"/>
      <c r="C324" s="615"/>
      <c r="D324" s="615"/>
      <c r="E324" s="615"/>
      <c r="F324" s="557"/>
      <c r="G324" s="365"/>
      <c r="H324" s="366"/>
      <c r="I324" s="366"/>
      <c r="J324" s="366"/>
      <c r="K324" s="366"/>
      <c r="L324" s="366"/>
      <c r="M324" s="366"/>
      <c r="N324" s="366"/>
      <c r="O324" s="366"/>
      <c r="P324" s="366"/>
      <c r="Q324" s="366"/>
      <c r="R324" s="367"/>
      <c r="S324" s="641"/>
      <c r="T324" s="642"/>
      <c r="U324" s="280"/>
      <c r="W324" s="669"/>
      <c r="X324" s="669"/>
    </row>
    <row r="325" spans="2:24" ht="217.9" customHeight="1" x14ac:dyDescent="0.2">
      <c r="B325" s="555"/>
      <c r="C325" s="615"/>
      <c r="D325" s="615"/>
      <c r="E325" s="615"/>
      <c r="F325" s="557"/>
      <c r="G325" s="368" t="s">
        <v>1055</v>
      </c>
      <c r="H325" s="369"/>
      <c r="I325" s="369"/>
      <c r="J325" s="369"/>
      <c r="K325" s="369"/>
      <c r="L325" s="369"/>
      <c r="M325" s="369"/>
      <c r="N325" s="369"/>
      <c r="O325" s="369"/>
      <c r="P325" s="369"/>
      <c r="Q325" s="369"/>
      <c r="R325" s="369"/>
      <c r="S325" s="641"/>
      <c r="T325" s="642"/>
      <c r="U325" s="280"/>
      <c r="W325" s="669"/>
      <c r="X325" s="669"/>
    </row>
    <row r="326" spans="2:24" ht="409.15" customHeight="1" x14ac:dyDescent="0.2">
      <c r="B326" s="555"/>
      <c r="C326" s="615"/>
      <c r="D326" s="615"/>
      <c r="E326" s="615"/>
      <c r="F326" s="557"/>
      <c r="G326" s="368" t="s">
        <v>1264</v>
      </c>
      <c r="H326" s="369"/>
      <c r="I326" s="369"/>
      <c r="J326" s="369"/>
      <c r="K326" s="369"/>
      <c r="L326" s="369"/>
      <c r="M326" s="369"/>
      <c r="N326" s="369"/>
      <c r="O326" s="369"/>
      <c r="P326" s="369"/>
      <c r="Q326" s="369"/>
      <c r="R326" s="370"/>
      <c r="S326" s="641"/>
      <c r="T326" s="642"/>
      <c r="U326" s="280"/>
      <c r="W326" s="669"/>
      <c r="X326" s="669"/>
    </row>
    <row r="327" spans="2:24" ht="409.15" customHeight="1" x14ac:dyDescent="0.2">
      <c r="B327" s="555"/>
      <c r="C327" s="615"/>
      <c r="D327" s="615"/>
      <c r="E327" s="615"/>
      <c r="F327" s="557"/>
      <c r="G327" s="362" t="s">
        <v>1265</v>
      </c>
      <c r="H327" s="363"/>
      <c r="I327" s="363"/>
      <c r="J327" s="363"/>
      <c r="K327" s="363"/>
      <c r="L327" s="363"/>
      <c r="M327" s="363"/>
      <c r="N327" s="363"/>
      <c r="O327" s="363"/>
      <c r="P327" s="363"/>
      <c r="Q327" s="363"/>
      <c r="R327" s="364"/>
      <c r="S327" s="641"/>
      <c r="T327" s="642"/>
      <c r="U327" s="280"/>
      <c r="W327" s="669"/>
      <c r="X327" s="669"/>
    </row>
    <row r="328" spans="2:24" ht="42.6" customHeight="1" x14ac:dyDescent="0.2">
      <c r="B328" s="555"/>
      <c r="C328" s="615"/>
      <c r="D328" s="615"/>
      <c r="E328" s="615"/>
      <c r="F328" s="557"/>
      <c r="G328" s="365"/>
      <c r="H328" s="366"/>
      <c r="I328" s="366"/>
      <c r="J328" s="366"/>
      <c r="K328" s="366"/>
      <c r="L328" s="366"/>
      <c r="M328" s="366"/>
      <c r="N328" s="366"/>
      <c r="O328" s="366"/>
      <c r="P328" s="366"/>
      <c r="Q328" s="366"/>
      <c r="R328" s="367"/>
      <c r="S328" s="641"/>
      <c r="T328" s="642"/>
      <c r="U328" s="280"/>
      <c r="W328" s="669"/>
      <c r="X328" s="669"/>
    </row>
    <row r="329" spans="2:24" ht="409.15" customHeight="1" x14ac:dyDescent="0.2">
      <c r="B329" s="555"/>
      <c r="C329" s="615"/>
      <c r="D329" s="615"/>
      <c r="E329" s="615"/>
      <c r="F329" s="557"/>
      <c r="G329" s="362" t="s">
        <v>877</v>
      </c>
      <c r="H329" s="363"/>
      <c r="I329" s="363"/>
      <c r="J329" s="363"/>
      <c r="K329" s="363"/>
      <c r="L329" s="363"/>
      <c r="M329" s="363"/>
      <c r="N329" s="363"/>
      <c r="O329" s="363"/>
      <c r="P329" s="363"/>
      <c r="Q329" s="363"/>
      <c r="R329" s="364"/>
      <c r="S329" s="641"/>
      <c r="T329" s="642"/>
      <c r="U329" s="280"/>
      <c r="W329" s="669"/>
      <c r="X329" s="669"/>
    </row>
    <row r="330" spans="2:24" ht="123.6" customHeight="1" x14ac:dyDescent="0.2">
      <c r="B330" s="555"/>
      <c r="C330" s="615"/>
      <c r="D330" s="615"/>
      <c r="E330" s="615"/>
      <c r="F330" s="557"/>
      <c r="G330" s="365"/>
      <c r="H330" s="366"/>
      <c r="I330" s="366"/>
      <c r="J330" s="366"/>
      <c r="K330" s="366"/>
      <c r="L330" s="366"/>
      <c r="M330" s="366"/>
      <c r="N330" s="366"/>
      <c r="O330" s="366"/>
      <c r="P330" s="366"/>
      <c r="Q330" s="366"/>
      <c r="R330" s="367"/>
      <c r="S330" s="641"/>
      <c r="T330" s="642"/>
      <c r="U330" s="280"/>
      <c r="W330" s="669"/>
      <c r="X330" s="669"/>
    </row>
    <row r="331" spans="2:24" ht="360.6" customHeight="1" x14ac:dyDescent="0.2">
      <c r="B331" s="555"/>
      <c r="C331" s="615"/>
      <c r="D331" s="615"/>
      <c r="E331" s="615"/>
      <c r="F331" s="557"/>
      <c r="G331" s="620" t="s">
        <v>1266</v>
      </c>
      <c r="H331" s="667"/>
      <c r="I331" s="667"/>
      <c r="J331" s="667"/>
      <c r="K331" s="667"/>
      <c r="L331" s="667"/>
      <c r="M331" s="667"/>
      <c r="N331" s="667"/>
      <c r="O331" s="667"/>
      <c r="P331" s="667"/>
      <c r="Q331" s="667"/>
      <c r="R331" s="668"/>
      <c r="S331" s="641"/>
      <c r="T331" s="642"/>
      <c r="U331" s="280"/>
      <c r="W331" s="669"/>
      <c r="X331" s="669"/>
    </row>
    <row r="332" spans="2:24" ht="208.15" customHeight="1" x14ac:dyDescent="0.2">
      <c r="B332" s="555"/>
      <c r="C332" s="615"/>
      <c r="D332" s="615"/>
      <c r="E332" s="615"/>
      <c r="F332" s="557"/>
      <c r="G332" s="368" t="s">
        <v>878</v>
      </c>
      <c r="H332" s="369"/>
      <c r="I332" s="369"/>
      <c r="J332" s="369"/>
      <c r="K332" s="369"/>
      <c r="L332" s="369"/>
      <c r="M332" s="369"/>
      <c r="N332" s="369"/>
      <c r="O332" s="369"/>
      <c r="P332" s="369"/>
      <c r="Q332" s="369"/>
      <c r="R332" s="369"/>
      <c r="S332" s="641"/>
      <c r="T332" s="642"/>
      <c r="U332" s="280"/>
      <c r="W332" s="669"/>
      <c r="X332" s="669"/>
    </row>
    <row r="333" spans="2:24" ht="208.9" customHeight="1" x14ac:dyDescent="0.2">
      <c r="B333" s="555"/>
      <c r="C333" s="615"/>
      <c r="D333" s="615"/>
      <c r="E333" s="615"/>
      <c r="F333" s="557"/>
      <c r="G333" s="573" t="s">
        <v>737</v>
      </c>
      <c r="H333" s="619"/>
      <c r="I333" s="619"/>
      <c r="J333" s="619"/>
      <c r="K333" s="619"/>
      <c r="L333" s="619"/>
      <c r="M333" s="619"/>
      <c r="N333" s="619"/>
      <c r="O333" s="619"/>
      <c r="P333" s="619"/>
      <c r="Q333" s="619"/>
      <c r="R333" s="619"/>
      <c r="S333" s="641"/>
      <c r="T333" s="642"/>
      <c r="U333" s="280"/>
      <c r="W333" s="669"/>
      <c r="X333" s="669"/>
    </row>
    <row r="334" spans="2:24" ht="300" customHeight="1" x14ac:dyDescent="0.2">
      <c r="B334" s="555"/>
      <c r="C334" s="615"/>
      <c r="D334" s="615"/>
      <c r="E334" s="615"/>
      <c r="F334" s="557"/>
      <c r="G334" s="368" t="s">
        <v>879</v>
      </c>
      <c r="H334" s="395"/>
      <c r="I334" s="395"/>
      <c r="J334" s="395"/>
      <c r="K334" s="395"/>
      <c r="L334" s="395"/>
      <c r="M334" s="395"/>
      <c r="N334" s="395"/>
      <c r="O334" s="395"/>
      <c r="P334" s="395"/>
      <c r="Q334" s="395"/>
      <c r="R334" s="396"/>
      <c r="S334" s="641"/>
      <c r="T334" s="642"/>
      <c r="U334" s="280"/>
      <c r="W334" s="669"/>
      <c r="X334" s="669"/>
    </row>
    <row r="335" spans="2:24" ht="305.45" customHeight="1" x14ac:dyDescent="0.2">
      <c r="B335" s="555"/>
      <c r="C335" s="615"/>
      <c r="D335" s="615"/>
      <c r="E335" s="615"/>
      <c r="F335" s="557"/>
      <c r="G335" s="368" t="s">
        <v>1097</v>
      </c>
      <c r="H335" s="395"/>
      <c r="I335" s="395"/>
      <c r="J335" s="395"/>
      <c r="K335" s="395"/>
      <c r="L335" s="395"/>
      <c r="M335" s="395"/>
      <c r="N335" s="395"/>
      <c r="O335" s="395"/>
      <c r="P335" s="395"/>
      <c r="Q335" s="395"/>
      <c r="R335" s="396"/>
      <c r="S335" s="641"/>
      <c r="T335" s="642"/>
      <c r="U335" s="280"/>
      <c r="W335" s="669"/>
      <c r="X335" s="669"/>
    </row>
    <row r="336" spans="2:24" ht="409.6" customHeight="1" x14ac:dyDescent="0.2">
      <c r="B336" s="555"/>
      <c r="C336" s="615"/>
      <c r="D336" s="615"/>
      <c r="E336" s="615"/>
      <c r="F336" s="557"/>
      <c r="G336" s="362" t="s">
        <v>1267</v>
      </c>
      <c r="H336" s="363"/>
      <c r="I336" s="363"/>
      <c r="J336" s="363"/>
      <c r="K336" s="363"/>
      <c r="L336" s="363"/>
      <c r="M336" s="363"/>
      <c r="N336" s="363"/>
      <c r="O336" s="363"/>
      <c r="P336" s="363"/>
      <c r="Q336" s="363"/>
      <c r="R336" s="364"/>
      <c r="S336" s="641"/>
      <c r="T336" s="642"/>
      <c r="U336" s="280"/>
      <c r="W336" s="669"/>
      <c r="X336" s="669"/>
    </row>
    <row r="337" spans="2:24" ht="118.9" customHeight="1" x14ac:dyDescent="0.2">
      <c r="B337" s="555"/>
      <c r="C337" s="615"/>
      <c r="D337" s="615"/>
      <c r="E337" s="615"/>
      <c r="F337" s="557"/>
      <c r="G337" s="365"/>
      <c r="H337" s="366"/>
      <c r="I337" s="366"/>
      <c r="J337" s="366"/>
      <c r="K337" s="366"/>
      <c r="L337" s="366"/>
      <c r="M337" s="366"/>
      <c r="N337" s="366"/>
      <c r="O337" s="366"/>
      <c r="P337" s="366"/>
      <c r="Q337" s="366"/>
      <c r="R337" s="367"/>
      <c r="S337" s="641"/>
      <c r="T337" s="642"/>
      <c r="U337" s="280"/>
      <c r="W337" s="669"/>
      <c r="X337" s="669"/>
    </row>
    <row r="338" spans="2:24" ht="206.45" customHeight="1" x14ac:dyDescent="0.2">
      <c r="B338" s="555"/>
      <c r="C338" s="615"/>
      <c r="D338" s="615"/>
      <c r="E338" s="615"/>
      <c r="F338" s="557"/>
      <c r="G338" s="368" t="s">
        <v>880</v>
      </c>
      <c r="H338" s="369"/>
      <c r="I338" s="369"/>
      <c r="J338" s="369"/>
      <c r="K338" s="369"/>
      <c r="L338" s="369"/>
      <c r="M338" s="369"/>
      <c r="N338" s="369"/>
      <c r="O338" s="369"/>
      <c r="P338" s="369"/>
      <c r="Q338" s="369"/>
      <c r="R338" s="370"/>
      <c r="S338" s="641"/>
      <c r="T338" s="642"/>
      <c r="U338" s="280"/>
      <c r="W338" s="669"/>
      <c r="X338" s="669"/>
    </row>
    <row r="339" spans="2:24" ht="343.15" customHeight="1" x14ac:dyDescent="0.2">
      <c r="B339" s="555"/>
      <c r="C339" s="615"/>
      <c r="D339" s="615"/>
      <c r="E339" s="615"/>
      <c r="F339" s="557"/>
      <c r="G339" s="368" t="s">
        <v>1268</v>
      </c>
      <c r="H339" s="369"/>
      <c r="I339" s="369"/>
      <c r="J339" s="369"/>
      <c r="K339" s="369"/>
      <c r="L339" s="369"/>
      <c r="M339" s="369"/>
      <c r="N339" s="369"/>
      <c r="O339" s="369"/>
      <c r="P339" s="369"/>
      <c r="Q339" s="369"/>
      <c r="R339" s="370"/>
      <c r="S339" s="641"/>
      <c r="T339" s="642"/>
      <c r="U339" s="280"/>
      <c r="W339" s="669"/>
      <c r="X339" s="669"/>
    </row>
    <row r="340" spans="2:24" ht="148.9" customHeight="1" x14ac:dyDescent="0.2">
      <c r="B340" s="555"/>
      <c r="C340" s="615"/>
      <c r="D340" s="615"/>
      <c r="E340" s="615"/>
      <c r="F340" s="557"/>
      <c r="G340" s="620" t="s">
        <v>980</v>
      </c>
      <c r="H340" s="395"/>
      <c r="I340" s="395"/>
      <c r="J340" s="395"/>
      <c r="K340" s="395"/>
      <c r="L340" s="395"/>
      <c r="M340" s="395"/>
      <c r="N340" s="395"/>
      <c r="O340" s="395"/>
      <c r="P340" s="395"/>
      <c r="Q340" s="395"/>
      <c r="R340" s="396"/>
      <c r="S340" s="641"/>
      <c r="T340" s="642"/>
      <c r="U340" s="280"/>
      <c r="W340" s="669"/>
      <c r="X340" s="669"/>
    </row>
    <row r="341" spans="2:24" ht="208.15" customHeight="1" x14ac:dyDescent="0.2">
      <c r="B341" s="555"/>
      <c r="C341" s="615"/>
      <c r="D341" s="615"/>
      <c r="E341" s="615"/>
      <c r="F341" s="557"/>
      <c r="G341" s="620" t="s">
        <v>1269</v>
      </c>
      <c r="H341" s="395"/>
      <c r="I341" s="395"/>
      <c r="J341" s="395"/>
      <c r="K341" s="395"/>
      <c r="L341" s="395"/>
      <c r="M341" s="395"/>
      <c r="N341" s="395"/>
      <c r="O341" s="395"/>
      <c r="P341" s="395"/>
      <c r="Q341" s="395"/>
      <c r="R341" s="396"/>
      <c r="S341" s="641"/>
      <c r="T341" s="642"/>
      <c r="U341" s="280"/>
      <c r="W341" s="669"/>
      <c r="X341" s="669"/>
    </row>
    <row r="342" spans="2:24" ht="166.15" customHeight="1" x14ac:dyDescent="0.2">
      <c r="B342" s="555"/>
      <c r="C342" s="615"/>
      <c r="D342" s="615"/>
      <c r="E342" s="615"/>
      <c r="F342" s="557"/>
      <c r="G342" s="620" t="s">
        <v>1270</v>
      </c>
      <c r="H342" s="395"/>
      <c r="I342" s="395"/>
      <c r="J342" s="395"/>
      <c r="K342" s="395"/>
      <c r="L342" s="395"/>
      <c r="M342" s="395"/>
      <c r="N342" s="395"/>
      <c r="O342" s="395"/>
      <c r="P342" s="395"/>
      <c r="Q342" s="395"/>
      <c r="R342" s="396"/>
      <c r="S342" s="641"/>
      <c r="T342" s="642"/>
      <c r="U342" s="280"/>
      <c r="W342" s="669"/>
      <c r="X342" s="669"/>
    </row>
    <row r="343" spans="2:24" ht="133.9" customHeight="1" x14ac:dyDescent="0.2">
      <c r="B343" s="555"/>
      <c r="C343" s="615"/>
      <c r="D343" s="615"/>
      <c r="E343" s="615"/>
      <c r="F343" s="557"/>
      <c r="G343" s="620" t="s">
        <v>1271</v>
      </c>
      <c r="H343" s="395"/>
      <c r="I343" s="395"/>
      <c r="J343" s="395"/>
      <c r="K343" s="395"/>
      <c r="L343" s="395"/>
      <c r="M343" s="395"/>
      <c r="N343" s="395"/>
      <c r="O343" s="395"/>
      <c r="P343" s="395"/>
      <c r="Q343" s="395"/>
      <c r="R343" s="396"/>
      <c r="S343" s="641"/>
      <c r="T343" s="642"/>
      <c r="U343" s="280"/>
      <c r="W343" s="669"/>
      <c r="X343" s="669"/>
    </row>
    <row r="344" spans="2:24" ht="155.44999999999999" customHeight="1" x14ac:dyDescent="0.2">
      <c r="B344" s="555"/>
      <c r="C344" s="615"/>
      <c r="D344" s="615"/>
      <c r="E344" s="615"/>
      <c r="F344" s="557"/>
      <c r="G344" s="620" t="s">
        <v>1098</v>
      </c>
      <c r="H344" s="395"/>
      <c r="I344" s="395"/>
      <c r="J344" s="395"/>
      <c r="K344" s="395"/>
      <c r="L344" s="395"/>
      <c r="M344" s="395"/>
      <c r="N344" s="395"/>
      <c r="O344" s="395"/>
      <c r="P344" s="395"/>
      <c r="Q344" s="395"/>
      <c r="R344" s="396"/>
      <c r="S344" s="641"/>
      <c r="T344" s="642"/>
      <c r="U344" s="280"/>
      <c r="W344" s="669"/>
      <c r="X344" s="669"/>
    </row>
    <row r="345" spans="2:24" ht="225.6" customHeight="1" x14ac:dyDescent="0.2">
      <c r="B345" s="555"/>
      <c r="C345" s="615"/>
      <c r="D345" s="615"/>
      <c r="E345" s="615"/>
      <c r="F345" s="557"/>
      <c r="G345" s="368" t="s">
        <v>881</v>
      </c>
      <c r="H345" s="369"/>
      <c r="I345" s="369"/>
      <c r="J345" s="369"/>
      <c r="K345" s="369"/>
      <c r="L345" s="369"/>
      <c r="M345" s="369"/>
      <c r="N345" s="369"/>
      <c r="O345" s="369"/>
      <c r="P345" s="369"/>
      <c r="Q345" s="369"/>
      <c r="R345" s="370"/>
      <c r="S345" s="641"/>
      <c r="T345" s="642"/>
      <c r="U345" s="280"/>
      <c r="W345" s="669"/>
      <c r="X345" s="669"/>
    </row>
    <row r="346" spans="2:24" ht="312" customHeight="1" x14ac:dyDescent="0.2">
      <c r="B346" s="555"/>
      <c r="C346" s="615"/>
      <c r="D346" s="615"/>
      <c r="E346" s="615"/>
      <c r="F346" s="557"/>
      <c r="G346" s="368" t="s">
        <v>1056</v>
      </c>
      <c r="H346" s="369"/>
      <c r="I346" s="369"/>
      <c r="J346" s="369"/>
      <c r="K346" s="369"/>
      <c r="L346" s="369"/>
      <c r="M346" s="369"/>
      <c r="N346" s="369"/>
      <c r="O346" s="369"/>
      <c r="P346" s="369"/>
      <c r="Q346" s="369"/>
      <c r="R346" s="370"/>
      <c r="S346" s="641"/>
      <c r="T346" s="642"/>
      <c r="U346" s="280"/>
      <c r="W346" s="669"/>
      <c r="X346" s="669"/>
    </row>
    <row r="347" spans="2:24" ht="409.15" customHeight="1" x14ac:dyDescent="0.2">
      <c r="B347" s="555"/>
      <c r="C347" s="615"/>
      <c r="D347" s="615"/>
      <c r="E347" s="615"/>
      <c r="F347" s="557"/>
      <c r="G347" s="362" t="s">
        <v>1272</v>
      </c>
      <c r="H347" s="363"/>
      <c r="I347" s="363"/>
      <c r="J347" s="363"/>
      <c r="K347" s="363"/>
      <c r="L347" s="363"/>
      <c r="M347" s="363"/>
      <c r="N347" s="363"/>
      <c r="O347" s="363"/>
      <c r="P347" s="363"/>
      <c r="Q347" s="363"/>
      <c r="R347" s="364"/>
      <c r="S347" s="641"/>
      <c r="T347" s="642"/>
      <c r="U347" s="280"/>
      <c r="W347" s="669"/>
      <c r="X347" s="669"/>
    </row>
    <row r="348" spans="2:24" ht="274.14999999999998" customHeight="1" x14ac:dyDescent="0.2">
      <c r="B348" s="555"/>
      <c r="C348" s="615"/>
      <c r="D348" s="615"/>
      <c r="E348" s="615"/>
      <c r="F348" s="557"/>
      <c r="G348" s="365"/>
      <c r="H348" s="366"/>
      <c r="I348" s="366"/>
      <c r="J348" s="366"/>
      <c r="K348" s="366"/>
      <c r="L348" s="366"/>
      <c r="M348" s="366"/>
      <c r="N348" s="366"/>
      <c r="O348" s="366"/>
      <c r="P348" s="366"/>
      <c r="Q348" s="366"/>
      <c r="R348" s="367"/>
      <c r="S348" s="641"/>
      <c r="T348" s="642"/>
      <c r="U348" s="280"/>
      <c r="W348" s="669"/>
      <c r="X348" s="669"/>
    </row>
    <row r="349" spans="2:24" ht="408.6" customHeight="1" x14ac:dyDescent="0.2">
      <c r="B349" s="555"/>
      <c r="C349" s="615"/>
      <c r="D349" s="615"/>
      <c r="E349" s="615"/>
      <c r="F349" s="557"/>
      <c r="G349" s="362" t="s">
        <v>1057</v>
      </c>
      <c r="H349" s="363"/>
      <c r="I349" s="363"/>
      <c r="J349" s="363"/>
      <c r="K349" s="363"/>
      <c r="L349" s="363"/>
      <c r="M349" s="363"/>
      <c r="N349" s="363"/>
      <c r="O349" s="363"/>
      <c r="P349" s="363"/>
      <c r="Q349" s="363"/>
      <c r="R349" s="364"/>
      <c r="S349" s="641"/>
      <c r="T349" s="642"/>
      <c r="U349" s="280"/>
      <c r="W349" s="669"/>
      <c r="X349" s="669"/>
    </row>
    <row r="350" spans="2:24" ht="118.15" customHeight="1" x14ac:dyDescent="0.2">
      <c r="B350" s="555"/>
      <c r="C350" s="615"/>
      <c r="D350" s="615"/>
      <c r="E350" s="615"/>
      <c r="F350" s="557"/>
      <c r="G350" s="365"/>
      <c r="H350" s="366"/>
      <c r="I350" s="366"/>
      <c r="J350" s="366"/>
      <c r="K350" s="366"/>
      <c r="L350" s="366"/>
      <c r="M350" s="366"/>
      <c r="N350" s="366"/>
      <c r="O350" s="366"/>
      <c r="P350" s="366"/>
      <c r="Q350" s="366"/>
      <c r="R350" s="367"/>
      <c r="S350" s="641"/>
      <c r="T350" s="642"/>
      <c r="U350" s="280"/>
      <c r="W350" s="669"/>
      <c r="X350" s="669"/>
    </row>
    <row r="351" spans="2:24" ht="320.45" customHeight="1" x14ac:dyDescent="0.2">
      <c r="B351" s="555"/>
      <c r="C351" s="615"/>
      <c r="D351" s="615"/>
      <c r="E351" s="615"/>
      <c r="F351" s="557"/>
      <c r="G351" s="368" t="s">
        <v>1273</v>
      </c>
      <c r="H351" s="369"/>
      <c r="I351" s="369"/>
      <c r="J351" s="369"/>
      <c r="K351" s="369"/>
      <c r="L351" s="369"/>
      <c r="M351" s="369"/>
      <c r="N351" s="369"/>
      <c r="O351" s="369"/>
      <c r="P351" s="369"/>
      <c r="Q351" s="369"/>
      <c r="R351" s="370"/>
      <c r="S351" s="641"/>
      <c r="T351" s="642"/>
      <c r="U351" s="280"/>
      <c r="W351" s="669"/>
      <c r="X351" s="669"/>
    </row>
    <row r="352" spans="2:24" ht="138.6" customHeight="1" x14ac:dyDescent="0.2">
      <c r="B352" s="555"/>
      <c r="C352" s="615"/>
      <c r="D352" s="615"/>
      <c r="E352" s="615"/>
      <c r="F352" s="557"/>
      <c r="G352" s="368" t="s">
        <v>882</v>
      </c>
      <c r="H352" s="369"/>
      <c r="I352" s="369"/>
      <c r="J352" s="369"/>
      <c r="K352" s="369"/>
      <c r="L352" s="369"/>
      <c r="M352" s="369"/>
      <c r="N352" s="369"/>
      <c r="O352" s="369"/>
      <c r="P352" s="369"/>
      <c r="Q352" s="369"/>
      <c r="R352" s="370"/>
      <c r="S352" s="641"/>
      <c r="T352" s="642"/>
      <c r="U352" s="280"/>
      <c r="W352" s="669"/>
      <c r="X352" s="669"/>
    </row>
    <row r="353" spans="2:24" ht="201" customHeight="1" x14ac:dyDescent="0.2">
      <c r="B353" s="555"/>
      <c r="C353" s="615"/>
      <c r="D353" s="615"/>
      <c r="E353" s="615"/>
      <c r="F353" s="557"/>
      <c r="G353" s="368" t="s">
        <v>1274</v>
      </c>
      <c r="H353" s="369"/>
      <c r="I353" s="369"/>
      <c r="J353" s="369"/>
      <c r="K353" s="369"/>
      <c r="L353" s="369"/>
      <c r="M353" s="369"/>
      <c r="N353" s="369"/>
      <c r="O353" s="369"/>
      <c r="P353" s="369"/>
      <c r="Q353" s="369"/>
      <c r="R353" s="370"/>
      <c r="S353" s="641"/>
      <c r="T353" s="642"/>
      <c r="U353" s="280"/>
      <c r="W353" s="669"/>
      <c r="X353" s="669"/>
    </row>
    <row r="354" spans="2:24" ht="342.6" customHeight="1" x14ac:dyDescent="0.2">
      <c r="B354" s="555"/>
      <c r="C354" s="615"/>
      <c r="D354" s="615"/>
      <c r="E354" s="615"/>
      <c r="F354" s="557"/>
      <c r="G354" s="368" t="s">
        <v>883</v>
      </c>
      <c r="H354" s="369"/>
      <c r="I354" s="369"/>
      <c r="J354" s="369"/>
      <c r="K354" s="369"/>
      <c r="L354" s="369"/>
      <c r="M354" s="369"/>
      <c r="N354" s="369"/>
      <c r="O354" s="369"/>
      <c r="P354" s="369"/>
      <c r="Q354" s="369"/>
      <c r="R354" s="370"/>
      <c r="S354" s="641"/>
      <c r="T354" s="642"/>
      <c r="U354" s="280"/>
      <c r="W354" s="669"/>
      <c r="X354" s="669"/>
    </row>
    <row r="355" spans="2:24" ht="263.45" customHeight="1" x14ac:dyDescent="0.2">
      <c r="B355" s="555"/>
      <c r="C355" s="615"/>
      <c r="D355" s="615"/>
      <c r="E355" s="615"/>
      <c r="F355" s="557"/>
      <c r="G355" s="368" t="s">
        <v>884</v>
      </c>
      <c r="H355" s="369"/>
      <c r="I355" s="369"/>
      <c r="J355" s="369"/>
      <c r="K355" s="369"/>
      <c r="L355" s="369"/>
      <c r="M355" s="369"/>
      <c r="N355" s="369"/>
      <c r="O355" s="369"/>
      <c r="P355" s="369"/>
      <c r="Q355" s="369"/>
      <c r="R355" s="370"/>
      <c r="S355" s="641"/>
      <c r="T355" s="642"/>
      <c r="U355" s="280"/>
      <c r="W355" s="669"/>
      <c r="X355" s="669"/>
    </row>
    <row r="356" spans="2:24" ht="265.89999999999998" customHeight="1" x14ac:dyDescent="0.2">
      <c r="B356" s="555"/>
      <c r="C356" s="615"/>
      <c r="D356" s="615"/>
      <c r="E356" s="615"/>
      <c r="F356" s="557"/>
      <c r="G356" s="368" t="s">
        <v>1040</v>
      </c>
      <c r="H356" s="369"/>
      <c r="I356" s="369"/>
      <c r="J356" s="369"/>
      <c r="K356" s="369"/>
      <c r="L356" s="369"/>
      <c r="M356" s="369"/>
      <c r="N356" s="369"/>
      <c r="O356" s="369"/>
      <c r="P356" s="369"/>
      <c r="Q356" s="369"/>
      <c r="R356" s="370"/>
      <c r="S356" s="641"/>
      <c r="T356" s="642"/>
      <c r="U356" s="280"/>
      <c r="W356" s="669"/>
      <c r="X356" s="669"/>
    </row>
    <row r="357" spans="2:24" ht="370.9" customHeight="1" x14ac:dyDescent="0.2">
      <c r="B357" s="555"/>
      <c r="C357" s="615"/>
      <c r="D357" s="615"/>
      <c r="E357" s="615"/>
      <c r="F357" s="557"/>
      <c r="G357" s="368" t="s">
        <v>1275</v>
      </c>
      <c r="H357" s="369"/>
      <c r="I357" s="369"/>
      <c r="J357" s="369"/>
      <c r="K357" s="369"/>
      <c r="L357" s="369"/>
      <c r="M357" s="369"/>
      <c r="N357" s="369"/>
      <c r="O357" s="369"/>
      <c r="P357" s="369"/>
      <c r="Q357" s="369"/>
      <c r="R357" s="370"/>
      <c r="S357" s="641"/>
      <c r="T357" s="642"/>
      <c r="U357" s="280"/>
      <c r="W357" s="669"/>
      <c r="X357" s="669"/>
    </row>
    <row r="358" spans="2:24" ht="335.45" customHeight="1" x14ac:dyDescent="0.2">
      <c r="B358" s="555"/>
      <c r="C358" s="615"/>
      <c r="D358" s="615"/>
      <c r="E358" s="615"/>
      <c r="F358" s="557"/>
      <c r="G358" s="368" t="s">
        <v>885</v>
      </c>
      <c r="H358" s="369"/>
      <c r="I358" s="369"/>
      <c r="J358" s="369"/>
      <c r="K358" s="369"/>
      <c r="L358" s="369"/>
      <c r="M358" s="369"/>
      <c r="N358" s="369"/>
      <c r="O358" s="369"/>
      <c r="P358" s="369"/>
      <c r="Q358" s="369"/>
      <c r="R358" s="370"/>
      <c r="S358" s="641"/>
      <c r="T358" s="642"/>
      <c r="U358" s="280"/>
      <c r="W358" s="669"/>
      <c r="X358" s="669"/>
    </row>
    <row r="359" spans="2:24" ht="262.89999999999998" customHeight="1" x14ac:dyDescent="0.2">
      <c r="B359" s="555"/>
      <c r="C359" s="615"/>
      <c r="D359" s="615"/>
      <c r="E359" s="615"/>
      <c r="F359" s="557"/>
      <c r="G359" s="368" t="s">
        <v>886</v>
      </c>
      <c r="H359" s="369"/>
      <c r="I359" s="369"/>
      <c r="J359" s="369"/>
      <c r="K359" s="369"/>
      <c r="L359" s="369"/>
      <c r="M359" s="369"/>
      <c r="N359" s="369"/>
      <c r="O359" s="369"/>
      <c r="P359" s="369"/>
      <c r="Q359" s="369"/>
      <c r="R359" s="370"/>
      <c r="S359" s="641"/>
      <c r="T359" s="642"/>
      <c r="U359" s="280"/>
      <c r="W359" s="669"/>
      <c r="X359" s="669"/>
    </row>
    <row r="360" spans="2:24" ht="228.6" customHeight="1" x14ac:dyDescent="0.2">
      <c r="B360" s="555"/>
      <c r="C360" s="615"/>
      <c r="D360" s="615"/>
      <c r="E360" s="615"/>
      <c r="F360" s="557"/>
      <c r="G360" s="368" t="s">
        <v>887</v>
      </c>
      <c r="H360" s="369"/>
      <c r="I360" s="369"/>
      <c r="J360" s="369"/>
      <c r="K360" s="369"/>
      <c r="L360" s="369"/>
      <c r="M360" s="369"/>
      <c r="N360" s="369"/>
      <c r="O360" s="369"/>
      <c r="P360" s="369"/>
      <c r="Q360" s="369"/>
      <c r="R360" s="370"/>
      <c r="S360" s="641"/>
      <c r="T360" s="642"/>
      <c r="U360" s="280"/>
      <c r="W360" s="669"/>
      <c r="X360" s="669"/>
    </row>
    <row r="361" spans="2:24" ht="135.6" customHeight="1" x14ac:dyDescent="0.2">
      <c r="B361" s="555"/>
      <c r="C361" s="615"/>
      <c r="D361" s="615"/>
      <c r="E361" s="615"/>
      <c r="F361" s="557"/>
      <c r="G361" s="573" t="s">
        <v>856</v>
      </c>
      <c r="H361" s="619"/>
      <c r="I361" s="619"/>
      <c r="J361" s="619"/>
      <c r="K361" s="619"/>
      <c r="L361" s="619"/>
      <c r="M361" s="619"/>
      <c r="N361" s="619"/>
      <c r="O361" s="619"/>
      <c r="P361" s="619"/>
      <c r="Q361" s="619"/>
      <c r="R361" s="574"/>
      <c r="S361" s="641"/>
      <c r="T361" s="642"/>
      <c r="U361" s="280"/>
      <c r="W361" s="669"/>
      <c r="X361" s="669"/>
    </row>
    <row r="362" spans="2:24" ht="129.6" customHeight="1" x14ac:dyDescent="0.2">
      <c r="B362" s="555"/>
      <c r="C362" s="615"/>
      <c r="D362" s="615"/>
      <c r="E362" s="615"/>
      <c r="F362" s="557"/>
      <c r="G362" s="368" t="s">
        <v>999</v>
      </c>
      <c r="H362" s="369"/>
      <c r="I362" s="369"/>
      <c r="J362" s="369"/>
      <c r="K362" s="369"/>
      <c r="L362" s="369"/>
      <c r="M362" s="369"/>
      <c r="N362" s="369"/>
      <c r="O362" s="369"/>
      <c r="P362" s="369"/>
      <c r="Q362" s="369"/>
      <c r="R362" s="370"/>
      <c r="S362" s="641"/>
      <c r="T362" s="642"/>
      <c r="U362" s="280"/>
      <c r="W362" s="669"/>
      <c r="X362" s="669"/>
    </row>
    <row r="363" spans="2:24" ht="409.6" customHeight="1" x14ac:dyDescent="0.2">
      <c r="B363" s="555"/>
      <c r="C363" s="615"/>
      <c r="D363" s="615"/>
      <c r="E363" s="615"/>
      <c r="F363" s="557"/>
      <c r="G363" s="362" t="s">
        <v>1276</v>
      </c>
      <c r="H363" s="363"/>
      <c r="I363" s="363"/>
      <c r="J363" s="363"/>
      <c r="K363" s="363"/>
      <c r="L363" s="363"/>
      <c r="M363" s="363"/>
      <c r="N363" s="363"/>
      <c r="O363" s="363"/>
      <c r="P363" s="363"/>
      <c r="Q363" s="363"/>
      <c r="R363" s="364"/>
      <c r="S363" s="641"/>
      <c r="T363" s="642"/>
      <c r="U363" s="280"/>
      <c r="W363" s="669"/>
      <c r="X363" s="669"/>
    </row>
    <row r="364" spans="2:24" ht="206.45" customHeight="1" thickBot="1" x14ac:dyDescent="0.25">
      <c r="B364" s="555"/>
      <c r="C364" s="615"/>
      <c r="D364" s="615"/>
      <c r="E364" s="615"/>
      <c r="F364" s="557"/>
      <c r="G364" s="643"/>
      <c r="H364" s="644"/>
      <c r="I364" s="644"/>
      <c r="J364" s="644"/>
      <c r="K364" s="644"/>
      <c r="L364" s="644"/>
      <c r="M364" s="644"/>
      <c r="N364" s="644"/>
      <c r="O364" s="644"/>
      <c r="P364" s="644"/>
      <c r="Q364" s="644"/>
      <c r="R364" s="645"/>
      <c r="S364" s="641"/>
      <c r="T364" s="642"/>
      <c r="U364" s="280"/>
      <c r="W364" s="669"/>
      <c r="X364" s="669"/>
    </row>
    <row r="365" spans="2:24" ht="244.15" customHeight="1" x14ac:dyDescent="0.2">
      <c r="B365" s="555"/>
      <c r="C365" s="615"/>
      <c r="D365" s="615"/>
      <c r="E365" s="615"/>
      <c r="F365" s="557"/>
      <c r="G365" s="646" t="s">
        <v>1024</v>
      </c>
      <c r="H365" s="647"/>
      <c r="I365" s="647"/>
      <c r="J365" s="647"/>
      <c r="K365" s="647"/>
      <c r="L365" s="647"/>
      <c r="M365" s="647"/>
      <c r="N365" s="647"/>
      <c r="O365" s="647"/>
      <c r="P365" s="647"/>
      <c r="Q365" s="647"/>
      <c r="R365" s="648"/>
      <c r="S365" s="641"/>
      <c r="T365" s="642"/>
      <c r="U365" s="280"/>
      <c r="W365" s="110"/>
      <c r="X365" s="110"/>
    </row>
    <row r="366" spans="2:24" ht="114.6" customHeight="1" x14ac:dyDescent="0.2">
      <c r="B366" s="524" t="s">
        <v>892</v>
      </c>
      <c r="C366" s="525"/>
      <c r="D366" s="525"/>
      <c r="E366" s="525"/>
      <c r="F366" s="525"/>
      <c r="G366" s="582" t="s">
        <v>888</v>
      </c>
      <c r="H366" s="582"/>
      <c r="I366" s="582"/>
      <c r="J366" s="582"/>
      <c r="K366" s="582"/>
      <c r="L366" s="582"/>
      <c r="M366" s="582"/>
      <c r="N366" s="582"/>
      <c r="O366" s="582"/>
      <c r="P366" s="582"/>
      <c r="Q366" s="582"/>
      <c r="R366" s="582"/>
      <c r="S366" s="625"/>
      <c r="T366" s="627"/>
      <c r="U366" s="280"/>
    </row>
    <row r="367" spans="2:24" ht="169.9" customHeight="1" x14ac:dyDescent="0.2">
      <c r="B367" s="524" t="s">
        <v>893</v>
      </c>
      <c r="C367" s="525"/>
      <c r="D367" s="525"/>
      <c r="E367" s="525"/>
      <c r="F367" s="525"/>
      <c r="G367" s="572" t="s">
        <v>889</v>
      </c>
      <c r="H367" s="572"/>
      <c r="I367" s="572"/>
      <c r="J367" s="572"/>
      <c r="K367" s="572"/>
      <c r="L367" s="572"/>
      <c r="M367" s="572"/>
      <c r="N367" s="572"/>
      <c r="O367" s="572"/>
      <c r="P367" s="572"/>
      <c r="Q367" s="572"/>
      <c r="R367" s="572"/>
      <c r="S367" s="641"/>
      <c r="T367" s="642"/>
      <c r="U367" s="280"/>
    </row>
    <row r="368" spans="2:24" ht="165" customHeight="1" x14ac:dyDescent="0.2">
      <c r="B368" s="524" t="s">
        <v>894</v>
      </c>
      <c r="C368" s="525"/>
      <c r="D368" s="525"/>
      <c r="E368" s="525"/>
      <c r="F368" s="525"/>
      <c r="G368" s="572" t="s">
        <v>890</v>
      </c>
      <c r="H368" s="572"/>
      <c r="I368" s="572"/>
      <c r="J368" s="572"/>
      <c r="K368" s="572"/>
      <c r="L368" s="572"/>
      <c r="M368" s="572"/>
      <c r="N368" s="572"/>
      <c r="O368" s="572"/>
      <c r="P368" s="572"/>
      <c r="Q368" s="572"/>
      <c r="R368" s="572"/>
      <c r="S368" s="641"/>
      <c r="T368" s="642"/>
      <c r="U368" s="280"/>
    </row>
    <row r="369" spans="1:21" ht="93.6" customHeight="1" x14ac:dyDescent="0.2">
      <c r="B369" s="524" t="s">
        <v>895</v>
      </c>
      <c r="C369" s="525"/>
      <c r="D369" s="525"/>
      <c r="E369" s="525"/>
      <c r="F369" s="525"/>
      <c r="G369" s="572" t="s">
        <v>891</v>
      </c>
      <c r="H369" s="572"/>
      <c r="I369" s="572"/>
      <c r="J369" s="572"/>
      <c r="K369" s="572"/>
      <c r="L369" s="572"/>
      <c r="M369" s="572"/>
      <c r="N369" s="572"/>
      <c r="O369" s="572"/>
      <c r="P369" s="572"/>
      <c r="Q369" s="572"/>
      <c r="R369" s="572"/>
      <c r="S369" s="641"/>
      <c r="T369" s="642"/>
      <c r="U369" s="280"/>
    </row>
    <row r="370" spans="1:21" ht="127.15" customHeight="1" x14ac:dyDescent="0.2">
      <c r="B370" s="524" t="s">
        <v>896</v>
      </c>
      <c r="C370" s="525"/>
      <c r="D370" s="525"/>
      <c r="E370" s="525"/>
      <c r="F370" s="525"/>
      <c r="G370" s="572" t="s">
        <v>1099</v>
      </c>
      <c r="H370" s="572"/>
      <c r="I370" s="572"/>
      <c r="J370" s="572"/>
      <c r="K370" s="572"/>
      <c r="L370" s="572"/>
      <c r="M370" s="572"/>
      <c r="N370" s="572"/>
      <c r="O370" s="572"/>
      <c r="P370" s="572"/>
      <c r="Q370" s="572"/>
      <c r="R370" s="572"/>
      <c r="S370" s="641"/>
      <c r="T370" s="642"/>
      <c r="U370" s="280"/>
    </row>
    <row r="371" spans="1:21" ht="246" customHeight="1" x14ac:dyDescent="0.2">
      <c r="B371" s="524" t="s">
        <v>897</v>
      </c>
      <c r="C371" s="525"/>
      <c r="D371" s="525"/>
      <c r="E371" s="525"/>
      <c r="F371" s="525"/>
      <c r="G371" s="572" t="s">
        <v>1101</v>
      </c>
      <c r="H371" s="572"/>
      <c r="I371" s="572"/>
      <c r="J371" s="572"/>
      <c r="K371" s="572"/>
      <c r="L371" s="572"/>
      <c r="M371" s="572"/>
      <c r="N371" s="572"/>
      <c r="O371" s="572"/>
      <c r="P371" s="572"/>
      <c r="Q371" s="572"/>
      <c r="R371" s="572"/>
      <c r="S371" s="641"/>
      <c r="T371" s="642"/>
      <c r="U371" s="280"/>
    </row>
    <row r="372" spans="1:21" ht="127.9" customHeight="1" x14ac:dyDescent="0.2">
      <c r="B372" s="524" t="s">
        <v>898</v>
      </c>
      <c r="C372" s="525"/>
      <c r="D372" s="525"/>
      <c r="E372" s="525"/>
      <c r="F372" s="525"/>
      <c r="G372" s="572" t="s">
        <v>1278</v>
      </c>
      <c r="H372" s="572"/>
      <c r="I372" s="572"/>
      <c r="J372" s="572"/>
      <c r="K372" s="572"/>
      <c r="L372" s="572"/>
      <c r="M372" s="572"/>
      <c r="N372" s="572"/>
      <c r="O372" s="572"/>
      <c r="P372" s="572"/>
      <c r="Q372" s="572"/>
      <c r="R372" s="572"/>
      <c r="S372" s="641"/>
      <c r="T372" s="642"/>
      <c r="U372" s="280"/>
    </row>
    <row r="373" spans="1:21" ht="129.6" customHeight="1" x14ac:dyDescent="0.2">
      <c r="B373" s="524" t="s">
        <v>899</v>
      </c>
      <c r="C373" s="525"/>
      <c r="D373" s="525"/>
      <c r="E373" s="525"/>
      <c r="F373" s="526"/>
      <c r="G373" s="572" t="s">
        <v>1279</v>
      </c>
      <c r="H373" s="572"/>
      <c r="I373" s="572"/>
      <c r="J373" s="572"/>
      <c r="K373" s="572"/>
      <c r="L373" s="572"/>
      <c r="M373" s="572"/>
      <c r="N373" s="572"/>
      <c r="O373" s="572"/>
      <c r="P373" s="572"/>
      <c r="Q373" s="572"/>
      <c r="R373" s="572"/>
      <c r="S373" s="641"/>
      <c r="T373" s="642"/>
      <c r="U373" s="280"/>
    </row>
    <row r="374" spans="1:21" ht="102.6" customHeight="1" x14ac:dyDescent="0.2">
      <c r="B374" s="524" t="s">
        <v>900</v>
      </c>
      <c r="C374" s="525"/>
      <c r="D374" s="525"/>
      <c r="E374" s="525"/>
      <c r="F374" s="526"/>
      <c r="G374" s="572" t="s">
        <v>1100</v>
      </c>
      <c r="H374" s="572"/>
      <c r="I374" s="572"/>
      <c r="J374" s="572"/>
      <c r="K374" s="572"/>
      <c r="L374" s="572"/>
      <c r="M374" s="572"/>
      <c r="N374" s="572"/>
      <c r="O374" s="572"/>
      <c r="P374" s="572"/>
      <c r="Q374" s="572"/>
      <c r="R374" s="572"/>
      <c r="S374" s="641"/>
      <c r="T374" s="642"/>
      <c r="U374" s="280"/>
    </row>
    <row r="375" spans="1:21" ht="98.45" customHeight="1" x14ac:dyDescent="0.2">
      <c r="B375" s="524" t="s">
        <v>901</v>
      </c>
      <c r="C375" s="525"/>
      <c r="D375" s="525"/>
      <c r="E375" s="525"/>
      <c r="F375" s="526"/>
      <c r="G375" s="572" t="s">
        <v>1280</v>
      </c>
      <c r="H375" s="572"/>
      <c r="I375" s="572"/>
      <c r="J375" s="572"/>
      <c r="K375" s="572"/>
      <c r="L375" s="572"/>
      <c r="M375" s="572"/>
      <c r="N375" s="572"/>
      <c r="O375" s="572"/>
      <c r="P375" s="572"/>
      <c r="Q375" s="572"/>
      <c r="R375" s="572"/>
      <c r="S375" s="641"/>
      <c r="T375" s="642"/>
      <c r="U375" s="280"/>
    </row>
    <row r="376" spans="1:21" ht="129.6" customHeight="1" x14ac:dyDescent="0.2">
      <c r="B376" s="524" t="s">
        <v>902</v>
      </c>
      <c r="C376" s="525"/>
      <c r="D376" s="525"/>
      <c r="E376" s="525"/>
      <c r="F376" s="526"/>
      <c r="G376" s="572" t="s">
        <v>1281</v>
      </c>
      <c r="H376" s="572"/>
      <c r="I376" s="572"/>
      <c r="J376" s="572"/>
      <c r="K376" s="572"/>
      <c r="L376" s="572"/>
      <c r="M376" s="572"/>
      <c r="N376" s="572"/>
      <c r="O376" s="572"/>
      <c r="P376" s="572"/>
      <c r="Q376" s="572"/>
      <c r="R376" s="572"/>
      <c r="S376" s="641"/>
      <c r="T376" s="642"/>
      <c r="U376" s="280"/>
    </row>
    <row r="377" spans="1:21" ht="97.15" customHeight="1" x14ac:dyDescent="0.2">
      <c r="B377" s="524" t="s">
        <v>1025</v>
      </c>
      <c r="C377" s="525"/>
      <c r="D377" s="525"/>
      <c r="E377" s="525"/>
      <c r="F377" s="526"/>
      <c r="G377" s="572" t="s">
        <v>1282</v>
      </c>
      <c r="H377" s="572"/>
      <c r="I377" s="572"/>
      <c r="J377" s="572"/>
      <c r="K377" s="572"/>
      <c r="L377" s="572"/>
      <c r="M377" s="572"/>
      <c r="N377" s="572"/>
      <c r="O377" s="572"/>
      <c r="P377" s="572"/>
      <c r="Q377" s="572"/>
      <c r="R377" s="572"/>
      <c r="S377" s="641"/>
      <c r="T377" s="642"/>
      <c r="U377" s="280"/>
    </row>
    <row r="378" spans="1:21" ht="100.15" customHeight="1" x14ac:dyDescent="0.2">
      <c r="B378" s="524" t="s">
        <v>1277</v>
      </c>
      <c r="C378" s="525"/>
      <c r="D378" s="525"/>
      <c r="E378" s="525"/>
      <c r="F378" s="526"/>
      <c r="G378" s="572" t="s">
        <v>1283</v>
      </c>
      <c r="H378" s="572"/>
      <c r="I378" s="572"/>
      <c r="J378" s="572"/>
      <c r="K378" s="572"/>
      <c r="L378" s="572"/>
      <c r="M378" s="572"/>
      <c r="N378" s="572"/>
      <c r="O378" s="572"/>
      <c r="P378" s="572"/>
      <c r="Q378" s="572"/>
      <c r="R378" s="572"/>
      <c r="S378" s="771"/>
      <c r="T378" s="772"/>
      <c r="U378" s="280"/>
    </row>
    <row r="379" spans="1:21" ht="15" customHeight="1" x14ac:dyDescent="0.2">
      <c r="B379" s="576" t="s">
        <v>112</v>
      </c>
      <c r="C379" s="577"/>
      <c r="D379" s="577"/>
      <c r="E379" s="577"/>
      <c r="F379" s="577"/>
      <c r="G379" s="577"/>
      <c r="H379" s="577"/>
      <c r="I379" s="577"/>
      <c r="J379" s="577"/>
      <c r="K379" s="577"/>
      <c r="L379" s="577"/>
      <c r="M379" s="577"/>
      <c r="N379" s="577"/>
      <c r="O379" s="577"/>
      <c r="P379" s="577"/>
      <c r="Q379" s="577"/>
      <c r="R379" s="577"/>
      <c r="S379" s="577"/>
      <c r="T379" s="578"/>
    </row>
    <row r="380" spans="1:21" ht="15" customHeight="1" x14ac:dyDescent="0.2">
      <c r="B380" s="579" t="s">
        <v>47</v>
      </c>
      <c r="C380" s="580"/>
      <c r="D380" s="580"/>
      <c r="E380" s="580"/>
      <c r="F380" s="581"/>
      <c r="G380" s="567" t="s">
        <v>103</v>
      </c>
      <c r="H380" s="586"/>
      <c r="I380" s="586"/>
      <c r="J380" s="586"/>
      <c r="K380" s="586"/>
      <c r="L380" s="586"/>
      <c r="M380" s="586"/>
      <c r="N380" s="586"/>
      <c r="O380" s="586"/>
      <c r="P380" s="586"/>
      <c r="Q380" s="586"/>
      <c r="R380" s="568"/>
      <c r="S380" s="567" t="s">
        <v>104</v>
      </c>
      <c r="T380" s="568"/>
    </row>
    <row r="381" spans="1:21" ht="133.15" customHeight="1" x14ac:dyDescent="0.2">
      <c r="A381" s="54"/>
      <c r="B381" s="466" t="s">
        <v>538</v>
      </c>
      <c r="C381" s="466"/>
      <c r="D381" s="466"/>
      <c r="E381" s="466"/>
      <c r="F381" s="466"/>
      <c r="G381" s="575" t="s">
        <v>1370</v>
      </c>
      <c r="H381" s="575"/>
      <c r="I381" s="575"/>
      <c r="J381" s="575"/>
      <c r="K381" s="575"/>
      <c r="L381" s="575"/>
      <c r="M381" s="575"/>
      <c r="N381" s="575"/>
      <c r="O381" s="575"/>
      <c r="P381" s="575"/>
      <c r="Q381" s="575"/>
      <c r="R381" s="575"/>
      <c r="S381" s="573" t="s">
        <v>1371</v>
      </c>
      <c r="T381" s="574"/>
    </row>
    <row r="382" spans="1:21" ht="176.45" customHeight="1" x14ac:dyDescent="0.2">
      <c r="A382" s="54"/>
      <c r="B382" s="466" t="s">
        <v>539</v>
      </c>
      <c r="C382" s="466"/>
      <c r="D382" s="466"/>
      <c r="E382" s="466"/>
      <c r="F382" s="466"/>
      <c r="G382" s="583" t="s">
        <v>1372</v>
      </c>
      <c r="H382" s="584"/>
      <c r="I382" s="584"/>
      <c r="J382" s="584"/>
      <c r="K382" s="584"/>
      <c r="L382" s="584"/>
      <c r="M382" s="584"/>
      <c r="N382" s="584"/>
      <c r="O382" s="584"/>
      <c r="P382" s="584"/>
      <c r="Q382" s="584"/>
      <c r="R382" s="585"/>
      <c r="S382" s="573" t="str">
        <f>+S381</f>
        <v>Actividades de Operación ejecutadas en la Fase de Construcción
Semana 277</v>
      </c>
      <c r="T382" s="574"/>
    </row>
    <row r="383" spans="1:21" ht="208.15" customHeight="1" x14ac:dyDescent="0.2">
      <c r="A383" s="54"/>
      <c r="B383" s="466" t="s">
        <v>540</v>
      </c>
      <c r="C383" s="466"/>
      <c r="D383" s="466"/>
      <c r="E383" s="466"/>
      <c r="F383" s="466"/>
      <c r="G383" s="569" t="s">
        <v>1373</v>
      </c>
      <c r="H383" s="570"/>
      <c r="I383" s="570"/>
      <c r="J383" s="570"/>
      <c r="K383" s="570"/>
      <c r="L383" s="570"/>
      <c r="M383" s="570"/>
      <c r="N383" s="570"/>
      <c r="O383" s="570"/>
      <c r="P383" s="570"/>
      <c r="Q383" s="570"/>
      <c r="R383" s="571"/>
      <c r="S383" s="573" t="str">
        <f>+S381</f>
        <v>Actividades de Operación ejecutadas en la Fase de Construcción
Semana 277</v>
      </c>
      <c r="T383" s="574"/>
    </row>
    <row r="384" spans="1:21" ht="129.6" customHeight="1" x14ac:dyDescent="0.2">
      <c r="A384" s="54"/>
      <c r="B384" s="466" t="s">
        <v>541</v>
      </c>
      <c r="C384" s="466"/>
      <c r="D384" s="466"/>
      <c r="E384" s="466"/>
      <c r="F384" s="466"/>
      <c r="G384" s="569" t="s">
        <v>1374</v>
      </c>
      <c r="H384" s="570"/>
      <c r="I384" s="570"/>
      <c r="J384" s="570"/>
      <c r="K384" s="570"/>
      <c r="L384" s="570"/>
      <c r="M384" s="570"/>
      <c r="N384" s="570"/>
      <c r="O384" s="570"/>
      <c r="P384" s="570"/>
      <c r="Q384" s="570"/>
      <c r="R384" s="571"/>
      <c r="S384" s="573" t="str">
        <f>+S383</f>
        <v>Actividades de Operación ejecutadas en la Fase de Construcción
Semana 277</v>
      </c>
      <c r="T384" s="574"/>
    </row>
    <row r="385" spans="1:20" ht="133.15" customHeight="1" x14ac:dyDescent="0.2">
      <c r="A385" s="54"/>
      <c r="B385" s="466" t="s">
        <v>542</v>
      </c>
      <c r="C385" s="466"/>
      <c r="D385" s="466"/>
      <c r="E385" s="466"/>
      <c r="F385" s="466"/>
      <c r="G385" s="569" t="s">
        <v>1375</v>
      </c>
      <c r="H385" s="570"/>
      <c r="I385" s="570"/>
      <c r="J385" s="570"/>
      <c r="K385" s="570"/>
      <c r="L385" s="570"/>
      <c r="M385" s="570"/>
      <c r="N385" s="570"/>
      <c r="O385" s="570"/>
      <c r="P385" s="570"/>
      <c r="Q385" s="570"/>
      <c r="R385" s="571"/>
      <c r="S385" s="573" t="str">
        <f>+S381</f>
        <v>Actividades de Operación ejecutadas en la Fase de Construcción
Semana 277</v>
      </c>
      <c r="T385" s="574"/>
    </row>
    <row r="386" spans="1:20" ht="201" customHeight="1" x14ac:dyDescent="0.2">
      <c r="A386" s="54"/>
      <c r="B386" s="466" t="s">
        <v>543</v>
      </c>
      <c r="C386" s="466"/>
      <c r="D386" s="466"/>
      <c r="E386" s="466"/>
      <c r="F386" s="466"/>
      <c r="G386" s="605" t="s">
        <v>1376</v>
      </c>
      <c r="H386" s="606"/>
      <c r="I386" s="606"/>
      <c r="J386" s="606"/>
      <c r="K386" s="606"/>
      <c r="L386" s="606"/>
      <c r="M386" s="606"/>
      <c r="N386" s="606"/>
      <c r="O386" s="606"/>
      <c r="P386" s="606"/>
      <c r="Q386" s="606"/>
      <c r="R386" s="606"/>
      <c r="S386" s="573" t="str">
        <f>+S381</f>
        <v>Actividades de Operación ejecutadas en la Fase de Construcción
Semana 277</v>
      </c>
      <c r="T386" s="574"/>
    </row>
    <row r="387" spans="1:20" ht="295.89999999999998" customHeight="1" x14ac:dyDescent="0.2">
      <c r="B387" s="552" t="s">
        <v>306</v>
      </c>
      <c r="C387" s="553"/>
      <c r="D387" s="553"/>
      <c r="E387" s="553"/>
      <c r="F387" s="553"/>
      <c r="G387" s="602"/>
      <c r="H387" s="603"/>
      <c r="I387" s="603"/>
      <c r="J387" s="603"/>
      <c r="K387" s="603"/>
      <c r="L387" s="603"/>
      <c r="M387" s="603"/>
      <c r="N387" s="603"/>
      <c r="O387" s="603"/>
      <c r="P387" s="603"/>
      <c r="Q387" s="603"/>
      <c r="R387" s="604"/>
      <c r="S387" s="379"/>
      <c r="T387" s="381"/>
    </row>
    <row r="388" spans="1:20" ht="14.1" customHeight="1" x14ac:dyDescent="0.2">
      <c r="B388" s="68"/>
      <c r="C388" s="51"/>
      <c r="D388" s="51"/>
      <c r="E388" s="51"/>
      <c r="F388" s="51"/>
      <c r="G388" s="65"/>
      <c r="H388" s="49"/>
      <c r="I388" s="49"/>
      <c r="J388" s="49"/>
      <c r="K388" s="49"/>
      <c r="L388" s="49"/>
      <c r="M388" s="49"/>
      <c r="N388" s="49"/>
      <c r="O388" s="49"/>
      <c r="P388" s="49"/>
      <c r="Q388" s="49"/>
      <c r="R388" s="49"/>
      <c r="S388" s="51"/>
      <c r="T388" s="69"/>
    </row>
    <row r="389" spans="1:20" ht="24" customHeight="1" x14ac:dyDescent="0.2">
      <c r="B389" s="593" t="s">
        <v>105</v>
      </c>
      <c r="C389" s="594"/>
      <c r="D389" s="594"/>
      <c r="E389" s="594"/>
      <c r="F389" s="594"/>
      <c r="G389" s="594"/>
      <c r="H389" s="594"/>
      <c r="I389" s="594"/>
      <c r="J389" s="594"/>
      <c r="K389" s="594"/>
      <c r="L389" s="594"/>
      <c r="M389" s="594"/>
      <c r="N389" s="594"/>
      <c r="O389" s="594"/>
      <c r="P389" s="594"/>
      <c r="Q389" s="594"/>
      <c r="R389" s="594"/>
      <c r="S389" s="594"/>
      <c r="T389" s="595"/>
    </row>
    <row r="390" spans="1:20" ht="248.45" customHeight="1" x14ac:dyDescent="0.2">
      <c r="B390" s="607" t="s">
        <v>1400</v>
      </c>
      <c r="C390" s="607"/>
      <c r="D390" s="607"/>
      <c r="E390" s="607"/>
      <c r="F390" s="607"/>
      <c r="G390" s="607"/>
      <c r="H390" s="607"/>
      <c r="I390" s="607"/>
      <c r="J390" s="607"/>
      <c r="K390" s="607"/>
      <c r="L390" s="607"/>
      <c r="M390" s="607"/>
      <c r="N390" s="607"/>
      <c r="O390" s="607"/>
      <c r="P390" s="607"/>
      <c r="Q390" s="607"/>
      <c r="R390" s="607"/>
      <c r="S390" s="607"/>
      <c r="T390" s="607"/>
    </row>
    <row r="391" spans="1:20" ht="14.25" customHeight="1" x14ac:dyDescent="0.2">
      <c r="B391" s="596"/>
      <c r="C391" s="596"/>
      <c r="D391" s="596"/>
      <c r="E391" s="596"/>
      <c r="F391" s="596"/>
      <c r="G391" s="596"/>
      <c r="H391" s="596"/>
      <c r="I391" s="596"/>
      <c r="J391" s="596"/>
      <c r="K391" s="596"/>
      <c r="L391" s="596"/>
      <c r="M391" s="596"/>
      <c r="N391" s="596"/>
      <c r="O391" s="596"/>
      <c r="P391" s="596"/>
      <c r="Q391" s="597"/>
      <c r="R391" s="598"/>
      <c r="S391" s="596"/>
      <c r="T391" s="597"/>
    </row>
    <row r="392" spans="1:20" ht="15" customHeight="1" x14ac:dyDescent="0.2">
      <c r="B392" s="599" t="s">
        <v>106</v>
      </c>
      <c r="C392" s="600"/>
      <c r="D392" s="600"/>
      <c r="E392" s="600"/>
      <c r="F392" s="601"/>
      <c r="G392" s="599" t="s">
        <v>107</v>
      </c>
      <c r="H392" s="600"/>
      <c r="I392" s="600"/>
      <c r="J392" s="600"/>
      <c r="K392" s="600"/>
      <c r="L392" s="600"/>
      <c r="M392" s="600"/>
      <c r="N392" s="600"/>
      <c r="O392" s="600"/>
      <c r="P392" s="601"/>
      <c r="Q392" s="599" t="s">
        <v>108</v>
      </c>
      <c r="R392" s="600"/>
      <c r="S392" s="600"/>
      <c r="T392" s="601"/>
    </row>
    <row r="393" spans="1:20" ht="114.75" customHeight="1" x14ac:dyDescent="0.2">
      <c r="B393" s="587" t="s">
        <v>455</v>
      </c>
      <c r="C393" s="588"/>
      <c r="D393" s="588"/>
      <c r="E393" s="588"/>
      <c r="F393" s="589"/>
      <c r="G393" s="590" t="s">
        <v>288</v>
      </c>
      <c r="H393" s="591"/>
      <c r="I393" s="591"/>
      <c r="J393" s="591"/>
      <c r="K393" s="591"/>
      <c r="L393" s="591"/>
      <c r="M393" s="591"/>
      <c r="N393" s="591"/>
      <c r="O393" s="591"/>
      <c r="P393" s="592"/>
      <c r="Q393" s="590" t="s">
        <v>116</v>
      </c>
      <c r="R393" s="591"/>
      <c r="S393" s="591"/>
      <c r="T393" s="592"/>
    </row>
    <row r="394" spans="1:20" ht="13.9" customHeight="1" x14ac:dyDescent="0.2">
      <c r="G394" s="47"/>
      <c r="H394" s="47"/>
      <c r="I394" s="47"/>
      <c r="J394" s="47"/>
      <c r="K394" s="47"/>
      <c r="L394" s="47"/>
      <c r="M394" s="47"/>
      <c r="N394" s="47"/>
      <c r="O394" s="47"/>
      <c r="P394" s="47"/>
      <c r="Q394" s="48"/>
      <c r="R394" s="48"/>
    </row>
  </sheetData>
  <mergeCells count="1032">
    <mergeCell ref="B48:H48"/>
    <mergeCell ref="I48:J48"/>
    <mergeCell ref="K48:L48"/>
    <mergeCell ref="M48:R48"/>
    <mergeCell ref="B43:H43"/>
    <mergeCell ref="I43:J43"/>
    <mergeCell ref="K43:L43"/>
    <mergeCell ref="M43:R43"/>
    <mergeCell ref="B45:H45"/>
    <mergeCell ref="I45:J45"/>
    <mergeCell ref="K45:L45"/>
    <mergeCell ref="M45:R45"/>
    <mergeCell ref="B44:H44"/>
    <mergeCell ref="I44:J44"/>
    <mergeCell ref="K44:L44"/>
    <mergeCell ref="M44:R44"/>
    <mergeCell ref="B46:H46"/>
    <mergeCell ref="I46:J46"/>
    <mergeCell ref="K46:L46"/>
    <mergeCell ref="M46:R46"/>
    <mergeCell ref="B47:H47"/>
    <mergeCell ref="I47:J47"/>
    <mergeCell ref="K47:L47"/>
    <mergeCell ref="M47:R47"/>
    <mergeCell ref="B378:F378"/>
    <mergeCell ref="G378:R378"/>
    <mergeCell ref="S366:T378"/>
    <mergeCell ref="C200:T200"/>
    <mergeCell ref="F202:G202"/>
    <mergeCell ref="D193:E193"/>
    <mergeCell ref="B169:C169"/>
    <mergeCell ref="D187:E187"/>
    <mergeCell ref="D175:E175"/>
    <mergeCell ref="B184:C184"/>
    <mergeCell ref="J197:T197"/>
    <mergeCell ref="B166:C166"/>
    <mergeCell ref="J177:T177"/>
    <mergeCell ref="F171:I171"/>
    <mergeCell ref="F166:I166"/>
    <mergeCell ref="D179:E179"/>
    <mergeCell ref="F195:I195"/>
    <mergeCell ref="B180:C180"/>
    <mergeCell ref="F169:I169"/>
    <mergeCell ref="J166:T166"/>
    <mergeCell ref="B183:C183"/>
    <mergeCell ref="B191:C191"/>
    <mergeCell ref="D194:E194"/>
    <mergeCell ref="B175:C175"/>
    <mergeCell ref="B170:C170"/>
    <mergeCell ref="D170:E170"/>
    <mergeCell ref="D166:E166"/>
    <mergeCell ref="K240:T240"/>
    <mergeCell ref="C240:D240"/>
    <mergeCell ref="E240:F240"/>
    <mergeCell ref="G240:J240"/>
    <mergeCell ref="M201:T201"/>
    <mergeCell ref="C224:D224"/>
    <mergeCell ref="E224:F224"/>
    <mergeCell ref="G218:J218"/>
    <mergeCell ref="E235:F235"/>
    <mergeCell ref="G235:J235"/>
    <mergeCell ref="C229:D229"/>
    <mergeCell ref="C217:D217"/>
    <mergeCell ref="H206:L206"/>
    <mergeCell ref="G217:J217"/>
    <mergeCell ref="C237:D237"/>
    <mergeCell ref="E237:F237"/>
    <mergeCell ref="K227:T227"/>
    <mergeCell ref="G213:J213"/>
    <mergeCell ref="E212:F212"/>
    <mergeCell ref="C216:D216"/>
    <mergeCell ref="G219:J219"/>
    <mergeCell ref="K221:T221"/>
    <mergeCell ref="E219:F219"/>
    <mergeCell ref="E216:F216"/>
    <mergeCell ref="K237:T237"/>
    <mergeCell ref="E233:F233"/>
    <mergeCell ref="K231:T231"/>
    <mergeCell ref="E215:F215"/>
    <mergeCell ref="K215:T215"/>
    <mergeCell ref="E236:F236"/>
    <mergeCell ref="C234:D234"/>
    <mergeCell ref="G232:J232"/>
    <mergeCell ref="G223:J223"/>
    <mergeCell ref="K223:T223"/>
    <mergeCell ref="C212:D212"/>
    <mergeCell ref="G216:J216"/>
    <mergeCell ref="K216:T216"/>
    <mergeCell ref="S125:T125"/>
    <mergeCell ref="B126:C126"/>
    <mergeCell ref="D126:J126"/>
    <mergeCell ref="K126:R126"/>
    <mergeCell ref="S126:T126"/>
    <mergeCell ref="D123:J123"/>
    <mergeCell ref="K123:R123"/>
    <mergeCell ref="B124:C124"/>
    <mergeCell ref="B127:C127"/>
    <mergeCell ref="D127:J127"/>
    <mergeCell ref="K127:R127"/>
    <mergeCell ref="D124:J124"/>
    <mergeCell ref="K124:R124"/>
    <mergeCell ref="B125:C125"/>
    <mergeCell ref="D125:J125"/>
    <mergeCell ref="B145:D145"/>
    <mergeCell ref="E147:F147"/>
    <mergeCell ref="D133:J133"/>
    <mergeCell ref="K125:R125"/>
    <mergeCell ref="S124:T124"/>
    <mergeCell ref="B140:T140"/>
    <mergeCell ref="S138:T138"/>
    <mergeCell ref="D192:E192"/>
    <mergeCell ref="D188:E188"/>
    <mergeCell ref="D195:E195"/>
    <mergeCell ref="J191:T191"/>
    <mergeCell ref="B194:C194"/>
    <mergeCell ref="J189:T189"/>
    <mergeCell ref="F179:I179"/>
    <mergeCell ref="D180:E180"/>
    <mergeCell ref="J181:T181"/>
    <mergeCell ref="D191:E191"/>
    <mergeCell ref="J183:T183"/>
    <mergeCell ref="S103:T103"/>
    <mergeCell ref="B103:C103"/>
    <mergeCell ref="B129:T129"/>
    <mergeCell ref="B130:T130"/>
    <mergeCell ref="J195:T195"/>
    <mergeCell ref="D196:E196"/>
    <mergeCell ref="K107:R107"/>
    <mergeCell ref="B109:C109"/>
    <mergeCell ref="D109:J109"/>
    <mergeCell ref="G119:R119"/>
    <mergeCell ref="B122:C122"/>
    <mergeCell ref="G112:R112"/>
    <mergeCell ref="B121:T121"/>
    <mergeCell ref="S115:T115"/>
    <mergeCell ref="S113:T113"/>
    <mergeCell ref="D103:J103"/>
    <mergeCell ref="B181:C181"/>
    <mergeCell ref="B150:D150"/>
    <mergeCell ref="B123:C123"/>
    <mergeCell ref="S122:T122"/>
    <mergeCell ref="D122:J122"/>
    <mergeCell ref="C76:D78"/>
    <mergeCell ref="E78:H78"/>
    <mergeCell ref="I78:R78"/>
    <mergeCell ref="S78:T78"/>
    <mergeCell ref="S111:T111"/>
    <mergeCell ref="S112:T112"/>
    <mergeCell ref="B110:T110"/>
    <mergeCell ref="B189:C189"/>
    <mergeCell ref="D189:E189"/>
    <mergeCell ref="F189:I189"/>
    <mergeCell ref="K137:R137"/>
    <mergeCell ref="B146:D146"/>
    <mergeCell ref="J88:R88"/>
    <mergeCell ref="E87:I87"/>
    <mergeCell ref="E146:F146"/>
    <mergeCell ref="B155:K155"/>
    <mergeCell ref="E151:F151"/>
    <mergeCell ref="D184:E184"/>
    <mergeCell ref="J184:T184"/>
    <mergeCell ref="B188:C188"/>
    <mergeCell ref="F188:I188"/>
    <mergeCell ref="B185:C185"/>
    <mergeCell ref="J186:T186"/>
    <mergeCell ref="F174:I174"/>
    <mergeCell ref="S76:T76"/>
    <mergeCell ref="S77:T77"/>
    <mergeCell ref="J93:R93"/>
    <mergeCell ref="B128:T128"/>
    <mergeCell ref="K122:R122"/>
    <mergeCell ref="B107:C107"/>
    <mergeCell ref="D107:J107"/>
    <mergeCell ref="B149:D149"/>
    <mergeCell ref="D197:E197"/>
    <mergeCell ref="D178:E178"/>
    <mergeCell ref="S136:T136"/>
    <mergeCell ref="D183:E183"/>
    <mergeCell ref="B200:B221"/>
    <mergeCell ref="F191:I191"/>
    <mergeCell ref="D190:E190"/>
    <mergeCell ref="F190:I190"/>
    <mergeCell ref="F186:I186"/>
    <mergeCell ref="D185:E185"/>
    <mergeCell ref="B197:C197"/>
    <mergeCell ref="B196:C196"/>
    <mergeCell ref="C228:D228"/>
    <mergeCell ref="E214:F214"/>
    <mergeCell ref="C213:D213"/>
    <mergeCell ref="E84:I84"/>
    <mergeCell ref="S88:T88"/>
    <mergeCell ref="S92:T92"/>
    <mergeCell ref="S95:T95"/>
    <mergeCell ref="C222:D222"/>
    <mergeCell ref="E222:F222"/>
    <mergeCell ref="E97:I97"/>
    <mergeCell ref="J97:R97"/>
    <mergeCell ref="C206:D206"/>
    <mergeCell ref="K205:L205"/>
    <mergeCell ref="C201:L201"/>
    <mergeCell ref="D159:E159"/>
    <mergeCell ref="J159:K159"/>
    <mergeCell ref="J188:T188"/>
    <mergeCell ref="B192:C192"/>
    <mergeCell ref="B165:C165"/>
    <mergeCell ref="J165:T165"/>
    <mergeCell ref="E218:F218"/>
    <mergeCell ref="C226:D226"/>
    <mergeCell ref="E226:F226"/>
    <mergeCell ref="G225:J225"/>
    <mergeCell ref="S100:T100"/>
    <mergeCell ref="K109:R109"/>
    <mergeCell ref="H249:I249"/>
    <mergeCell ref="E256:F256"/>
    <mergeCell ref="E260:F260"/>
    <mergeCell ref="K214:T214"/>
    <mergeCell ref="B242:T242"/>
    <mergeCell ref="C235:D235"/>
    <mergeCell ref="E217:F217"/>
    <mergeCell ref="K213:T213"/>
    <mergeCell ref="K228:T228"/>
    <mergeCell ref="E223:F223"/>
    <mergeCell ref="M244:T252"/>
    <mergeCell ref="C244:L244"/>
    <mergeCell ref="F246:G246"/>
    <mergeCell ref="K225:T225"/>
    <mergeCell ref="E227:F227"/>
    <mergeCell ref="E255:F255"/>
    <mergeCell ref="E249:F249"/>
    <mergeCell ref="J252:K252"/>
    <mergeCell ref="C225:D225"/>
    <mergeCell ref="E225:F225"/>
    <mergeCell ref="K224:T224"/>
    <mergeCell ref="G224:J224"/>
    <mergeCell ref="C232:D232"/>
    <mergeCell ref="C230:D230"/>
    <mergeCell ref="G230:J230"/>
    <mergeCell ref="G214:J214"/>
    <mergeCell ref="K234:T234"/>
    <mergeCell ref="K230:T230"/>
    <mergeCell ref="E230:F230"/>
    <mergeCell ref="K222:T222"/>
    <mergeCell ref="G237:J237"/>
    <mergeCell ref="K235:T235"/>
    <mergeCell ref="K229:T229"/>
    <mergeCell ref="E228:F228"/>
    <mergeCell ref="C233:D233"/>
    <mergeCell ref="E232:F232"/>
    <mergeCell ref="G228:J228"/>
    <mergeCell ref="C227:D227"/>
    <mergeCell ref="J203:L203"/>
    <mergeCell ref="C223:D223"/>
    <mergeCell ref="G233:J233"/>
    <mergeCell ref="K233:T233"/>
    <mergeCell ref="G231:J231"/>
    <mergeCell ref="E229:F229"/>
    <mergeCell ref="G229:J229"/>
    <mergeCell ref="G227:J227"/>
    <mergeCell ref="K220:T220"/>
    <mergeCell ref="M202:T208"/>
    <mergeCell ref="C203:E203"/>
    <mergeCell ref="G211:J211"/>
    <mergeCell ref="C215:D215"/>
    <mergeCell ref="C219:D219"/>
    <mergeCell ref="G226:J226"/>
    <mergeCell ref="K226:T226"/>
    <mergeCell ref="G222:J222"/>
    <mergeCell ref="K232:T232"/>
    <mergeCell ref="E206:F206"/>
    <mergeCell ref="C202:E202"/>
    <mergeCell ref="J202:L202"/>
    <mergeCell ref="G212:J212"/>
    <mergeCell ref="K212:T212"/>
    <mergeCell ref="K209:T210"/>
    <mergeCell ref="C211:D211"/>
    <mergeCell ref="C221:D221"/>
    <mergeCell ref="J198:T198"/>
    <mergeCell ref="F192:I192"/>
    <mergeCell ref="J192:T192"/>
    <mergeCell ref="J168:T168"/>
    <mergeCell ref="J170:T170"/>
    <mergeCell ref="D171:E171"/>
    <mergeCell ref="B168:C168"/>
    <mergeCell ref="J175:T175"/>
    <mergeCell ref="B173:C173"/>
    <mergeCell ref="F178:I178"/>
    <mergeCell ref="J196:T196"/>
    <mergeCell ref="H202:I202"/>
    <mergeCell ref="E220:F220"/>
    <mergeCell ref="B199:C199"/>
    <mergeCell ref="F197:I197"/>
    <mergeCell ref="J179:T179"/>
    <mergeCell ref="G215:J215"/>
    <mergeCell ref="C208:L208"/>
    <mergeCell ref="F170:I170"/>
    <mergeCell ref="J169:T169"/>
    <mergeCell ref="B198:C198"/>
    <mergeCell ref="F177:I177"/>
    <mergeCell ref="F175:I175"/>
    <mergeCell ref="D177:E177"/>
    <mergeCell ref="K211:T211"/>
    <mergeCell ref="F185:I185"/>
    <mergeCell ref="F196:I196"/>
    <mergeCell ref="B190:C190"/>
    <mergeCell ref="F183:I183"/>
    <mergeCell ref="E94:I94"/>
    <mergeCell ref="J94:R94"/>
    <mergeCell ref="K218:T218"/>
    <mergeCell ref="E89:I89"/>
    <mergeCell ref="J89:R89"/>
    <mergeCell ref="S89:T89"/>
    <mergeCell ref="S93:T93"/>
    <mergeCell ref="S90:T90"/>
    <mergeCell ref="B182:C182"/>
    <mergeCell ref="D182:E182"/>
    <mergeCell ref="F182:I182"/>
    <mergeCell ref="J182:T182"/>
    <mergeCell ref="J193:T193"/>
    <mergeCell ref="F184:I184"/>
    <mergeCell ref="J187:T187"/>
    <mergeCell ref="B176:C176"/>
    <mergeCell ref="B102:T102"/>
    <mergeCell ref="B151:D151"/>
    <mergeCell ref="B177:C177"/>
    <mergeCell ref="J180:T180"/>
    <mergeCell ref="D176:E176"/>
    <mergeCell ref="F203:G203"/>
    <mergeCell ref="B186:C186"/>
    <mergeCell ref="S99:T99"/>
    <mergeCell ref="S98:T98"/>
    <mergeCell ref="E98:I98"/>
    <mergeCell ref="B92:B99"/>
    <mergeCell ref="H205:I205"/>
    <mergeCell ref="E205:F205"/>
    <mergeCell ref="F194:I194"/>
    <mergeCell ref="J194:T194"/>
    <mergeCell ref="F180:I180"/>
    <mergeCell ref="I74:R74"/>
    <mergeCell ref="G221:J221"/>
    <mergeCell ref="E213:F213"/>
    <mergeCell ref="C205:D205"/>
    <mergeCell ref="C220:D220"/>
    <mergeCell ref="E211:F211"/>
    <mergeCell ref="G209:J210"/>
    <mergeCell ref="K219:T219"/>
    <mergeCell ref="B179:C179"/>
    <mergeCell ref="B148:D148"/>
    <mergeCell ref="B157:D157"/>
    <mergeCell ref="E157:F157"/>
    <mergeCell ref="B164:C164"/>
    <mergeCell ref="B158:K158"/>
    <mergeCell ref="G159:H159"/>
    <mergeCell ref="B161:K161"/>
    <mergeCell ref="D160:E160"/>
    <mergeCell ref="D164:E164"/>
    <mergeCell ref="B160:C160"/>
    <mergeCell ref="J172:T172"/>
    <mergeCell ref="J171:T171"/>
    <mergeCell ref="B162:K162"/>
    <mergeCell ref="D168:E168"/>
    <mergeCell ref="B174:C174"/>
    <mergeCell ref="J178:T178"/>
    <mergeCell ref="D173:E173"/>
    <mergeCell ref="F172:I172"/>
    <mergeCell ref="F173:I173"/>
    <mergeCell ref="D174:E174"/>
    <mergeCell ref="B193:C193"/>
    <mergeCell ref="G157:H157"/>
    <mergeCell ref="E95:I95"/>
    <mergeCell ref="J90:R90"/>
    <mergeCell ref="S81:T81"/>
    <mergeCell ref="S38:T38"/>
    <mergeCell ref="I62:R62"/>
    <mergeCell ref="E68:H68"/>
    <mergeCell ref="I68:R68"/>
    <mergeCell ref="B65:B75"/>
    <mergeCell ref="E54:H54"/>
    <mergeCell ref="I54:R54"/>
    <mergeCell ref="S54:T54"/>
    <mergeCell ref="B54:B64"/>
    <mergeCell ref="I55:R55"/>
    <mergeCell ref="E60:H60"/>
    <mergeCell ref="I57:R57"/>
    <mergeCell ref="S57:T57"/>
    <mergeCell ref="I61:R61"/>
    <mergeCell ref="I66:R66"/>
    <mergeCell ref="E72:H72"/>
    <mergeCell ref="B51:T51"/>
    <mergeCell ref="B52:T52"/>
    <mergeCell ref="E53:H53"/>
    <mergeCell ref="S62:T62"/>
    <mergeCell ref="E75:H75"/>
    <mergeCell ref="K39:L39"/>
    <mergeCell ref="M39:R39"/>
    <mergeCell ref="E74:H74"/>
    <mergeCell ref="S65:T65"/>
    <mergeCell ref="S75:T75"/>
    <mergeCell ref="I76:R76"/>
    <mergeCell ref="I73:R73"/>
    <mergeCell ref="S85:T85"/>
    <mergeCell ref="S91:T91"/>
    <mergeCell ref="S87:T87"/>
    <mergeCell ref="E81:I81"/>
    <mergeCell ref="E91:I91"/>
    <mergeCell ref="J91:R91"/>
    <mergeCell ref="J87:R87"/>
    <mergeCell ref="S84:T84"/>
    <mergeCell ref="J83:R83"/>
    <mergeCell ref="B79:T79"/>
    <mergeCell ref="E93:I93"/>
    <mergeCell ref="E90:I90"/>
    <mergeCell ref="J86:R86"/>
    <mergeCell ref="S83:T83"/>
    <mergeCell ref="S73:T73"/>
    <mergeCell ref="C80:D80"/>
    <mergeCell ref="B81:B88"/>
    <mergeCell ref="S82:T82"/>
    <mergeCell ref="E82:I82"/>
    <mergeCell ref="J82:R82"/>
    <mergeCell ref="E80:I80"/>
    <mergeCell ref="J80:R80"/>
    <mergeCell ref="S80:T80"/>
    <mergeCell ref="J84:R84"/>
    <mergeCell ref="J81:R81"/>
    <mergeCell ref="E86:I86"/>
    <mergeCell ref="J85:R85"/>
    <mergeCell ref="S86:T86"/>
    <mergeCell ref="E83:I83"/>
    <mergeCell ref="E88:I88"/>
    <mergeCell ref="B76:B78"/>
    <mergeCell ref="I71:R71"/>
    <mergeCell ref="E67:H67"/>
    <mergeCell ref="E65:H65"/>
    <mergeCell ref="I69:R69"/>
    <mergeCell ref="E63:H63"/>
    <mergeCell ref="I63:R63"/>
    <mergeCell ref="E69:H69"/>
    <mergeCell ref="I58:R58"/>
    <mergeCell ref="S58:T58"/>
    <mergeCell ref="C89:D91"/>
    <mergeCell ref="C81:D88"/>
    <mergeCell ref="B40:H40"/>
    <mergeCell ref="I40:J40"/>
    <mergeCell ref="K40:L40"/>
    <mergeCell ref="M40:R40"/>
    <mergeCell ref="E92:I92"/>
    <mergeCell ref="J92:R92"/>
    <mergeCell ref="I75:R75"/>
    <mergeCell ref="E77:H77"/>
    <mergeCell ref="I77:R77"/>
    <mergeCell ref="I64:R64"/>
    <mergeCell ref="B89:B91"/>
    <mergeCell ref="S74:T74"/>
    <mergeCell ref="C53:D53"/>
    <mergeCell ref="S71:T71"/>
    <mergeCell ref="S67:T67"/>
    <mergeCell ref="S68:T68"/>
    <mergeCell ref="I70:R70"/>
    <mergeCell ref="S69:T69"/>
    <mergeCell ref="I67:R67"/>
    <mergeCell ref="E85:I85"/>
    <mergeCell ref="E76:H76"/>
    <mergeCell ref="R33:T34"/>
    <mergeCell ref="F33:I34"/>
    <mergeCell ref="B37:T37"/>
    <mergeCell ref="B35:E36"/>
    <mergeCell ref="R35:T36"/>
    <mergeCell ref="F31:I32"/>
    <mergeCell ref="B30:E30"/>
    <mergeCell ref="R31:T32"/>
    <mergeCell ref="O31:Q32"/>
    <mergeCell ref="J30:N30"/>
    <mergeCell ref="B33:E34"/>
    <mergeCell ref="J31:N32"/>
    <mergeCell ref="B31:E32"/>
    <mergeCell ref="O33:Q34"/>
    <mergeCell ref="J33:N34"/>
    <mergeCell ref="F35:I36"/>
    <mergeCell ref="S72:T72"/>
    <mergeCell ref="O35:Q36"/>
    <mergeCell ref="J35:N36"/>
    <mergeCell ref="B39:H39"/>
    <mergeCell ref="I39:J39"/>
    <mergeCell ref="I49:J49"/>
    <mergeCell ref="B41:H41"/>
    <mergeCell ref="I41:J41"/>
    <mergeCell ref="K41:L41"/>
    <mergeCell ref="M41:R41"/>
    <mergeCell ref="B42:H42"/>
    <mergeCell ref="I65:R65"/>
    <mergeCell ref="E71:H71"/>
    <mergeCell ref="I60:R60"/>
    <mergeCell ref="E70:H70"/>
    <mergeCell ref="E57:H57"/>
    <mergeCell ref="I42:J42"/>
    <mergeCell ref="K42:L42"/>
    <mergeCell ref="M42:R42"/>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J13:N13"/>
    <mergeCell ref="F12:I13"/>
    <mergeCell ref="B9:T9"/>
    <mergeCell ref="B10:E11"/>
    <mergeCell ref="F10:I11"/>
    <mergeCell ref="J10:N11"/>
    <mergeCell ref="O10:Q11"/>
    <mergeCell ref="R10:T11"/>
    <mergeCell ref="J16:N18"/>
    <mergeCell ref="F16:I18"/>
    <mergeCell ref="B16:E18"/>
    <mergeCell ref="B14:E15"/>
    <mergeCell ref="R16:T18"/>
    <mergeCell ref="O16:Q18"/>
    <mergeCell ref="B38:H38"/>
    <mergeCell ref="I38:J38"/>
    <mergeCell ref="K38:L38"/>
    <mergeCell ref="M38:R38"/>
    <mergeCell ref="F30:I30"/>
    <mergeCell ref="J12:N12"/>
    <mergeCell ref="O12:Q13"/>
    <mergeCell ref="R12:T13"/>
    <mergeCell ref="J19:N22"/>
    <mergeCell ref="O19:Q22"/>
    <mergeCell ref="R19:T22"/>
    <mergeCell ref="B28:E28"/>
    <mergeCell ref="F28:I28"/>
    <mergeCell ref="J28:N28"/>
    <mergeCell ref="R23:T27"/>
    <mergeCell ref="O23:Q27"/>
    <mergeCell ref="F23:I27"/>
    <mergeCell ref="J23:N23"/>
    <mergeCell ref="B19:E22"/>
    <mergeCell ref="O28:Q28"/>
    <mergeCell ref="O30:Q30"/>
    <mergeCell ref="R30:T30"/>
    <mergeCell ref="F29:I29"/>
    <mergeCell ref="B29:E29"/>
    <mergeCell ref="B12:E13"/>
    <mergeCell ref="R14:T15"/>
    <mergeCell ref="J29:N29"/>
    <mergeCell ref="R29:T29"/>
    <mergeCell ref="J14:N15"/>
    <mergeCell ref="J24:N27"/>
    <mergeCell ref="F19:I22"/>
    <mergeCell ref="V300:W300"/>
    <mergeCell ref="B298:T298"/>
    <mergeCell ref="B299:F299"/>
    <mergeCell ref="G299:R299"/>
    <mergeCell ref="S299:T299"/>
    <mergeCell ref="B271:C271"/>
    <mergeCell ref="F274:I274"/>
    <mergeCell ref="B274:C274"/>
    <mergeCell ref="B272:C272"/>
    <mergeCell ref="B275:T275"/>
    <mergeCell ref="D274:E274"/>
    <mergeCell ref="J274:T274"/>
    <mergeCell ref="B264:C264"/>
    <mergeCell ref="F279:G279"/>
    <mergeCell ref="C278:L278"/>
    <mergeCell ref="M292:T292"/>
    <mergeCell ref="O29:Q29"/>
    <mergeCell ref="C295:F295"/>
    <mergeCell ref="C296:D296"/>
    <mergeCell ref="E296:F296"/>
    <mergeCell ref="D272:E272"/>
    <mergeCell ref="D270:E270"/>
    <mergeCell ref="J271:T271"/>
    <mergeCell ref="F272:I272"/>
    <mergeCell ref="J272:T272"/>
    <mergeCell ref="B270:C270"/>
    <mergeCell ref="H287:I287"/>
    <mergeCell ref="B290:T290"/>
    <mergeCell ref="J287:K287"/>
    <mergeCell ref="F280:G280"/>
    <mergeCell ref="H284:L284"/>
    <mergeCell ref="H280:I280"/>
    <mergeCell ref="B23:E27"/>
    <mergeCell ref="O14:Q15"/>
    <mergeCell ref="F14:I15"/>
    <mergeCell ref="R28:T28"/>
    <mergeCell ref="G369:R369"/>
    <mergeCell ref="B369:F369"/>
    <mergeCell ref="B372:F372"/>
    <mergeCell ref="G372:R372"/>
    <mergeCell ref="G329:R330"/>
    <mergeCell ref="G331:R331"/>
    <mergeCell ref="G336:R337"/>
    <mergeCell ref="G338:R338"/>
    <mergeCell ref="G347:R348"/>
    <mergeCell ref="W312:X364"/>
    <mergeCell ref="G313:R313"/>
    <mergeCell ref="G315:R315"/>
    <mergeCell ref="G316:R316"/>
    <mergeCell ref="G317:R317"/>
    <mergeCell ref="G318:R318"/>
    <mergeCell ref="G321:R321"/>
    <mergeCell ref="G359:R359"/>
    <mergeCell ref="G346:R346"/>
    <mergeCell ref="G345:R345"/>
    <mergeCell ref="G334:R334"/>
    <mergeCell ref="G341:R341"/>
    <mergeCell ref="G353:R353"/>
    <mergeCell ref="G333:R333"/>
    <mergeCell ref="G340:R340"/>
    <mergeCell ref="G352:R352"/>
    <mergeCell ref="G319:R319"/>
    <mergeCell ref="G320:R320"/>
    <mergeCell ref="G323:R324"/>
    <mergeCell ref="G339:R339"/>
    <mergeCell ref="G288:J289"/>
    <mergeCell ref="K288:T289"/>
    <mergeCell ref="E289:F289"/>
    <mergeCell ref="S310:T310"/>
    <mergeCell ref="B307:F307"/>
    <mergeCell ref="S308:T309"/>
    <mergeCell ref="B304:F304"/>
    <mergeCell ref="G304:R304"/>
    <mergeCell ref="S304:T304"/>
    <mergeCell ref="B302:F302"/>
    <mergeCell ref="S303:T303"/>
    <mergeCell ref="B301:F301"/>
    <mergeCell ref="G301:R301"/>
    <mergeCell ref="G302:R302"/>
    <mergeCell ref="S302:T302"/>
    <mergeCell ref="G306:R306"/>
    <mergeCell ref="B308:F309"/>
    <mergeCell ref="G307:R307"/>
    <mergeCell ref="G308:R309"/>
    <mergeCell ref="B297:T297"/>
    <mergeCell ref="K295:T296"/>
    <mergeCell ref="S312:T365"/>
    <mergeCell ref="C292:L292"/>
    <mergeCell ref="B291:B296"/>
    <mergeCell ref="M293:T294"/>
    <mergeCell ref="C293:E293"/>
    <mergeCell ref="G363:R364"/>
    <mergeCell ref="G365:R365"/>
    <mergeCell ref="G342:R342"/>
    <mergeCell ref="G344:R344"/>
    <mergeCell ref="G362:R362"/>
    <mergeCell ref="B368:F368"/>
    <mergeCell ref="S306:T306"/>
    <mergeCell ref="S301:T301"/>
    <mergeCell ref="G312:R312"/>
    <mergeCell ref="B306:F306"/>
    <mergeCell ref="S311:T311"/>
    <mergeCell ref="G303:R303"/>
    <mergeCell ref="B305:T305"/>
    <mergeCell ref="G300:R300"/>
    <mergeCell ref="S300:T300"/>
    <mergeCell ref="B312:F365"/>
    <mergeCell ref="B303:F303"/>
    <mergeCell ref="B311:F311"/>
    <mergeCell ref="G311:R311"/>
    <mergeCell ref="G314:R314"/>
    <mergeCell ref="B310:F310"/>
    <mergeCell ref="G326:R326"/>
    <mergeCell ref="G367:R367"/>
    <mergeCell ref="B367:F367"/>
    <mergeCell ref="G360:R360"/>
    <mergeCell ref="G361:R361"/>
    <mergeCell ref="G357:R357"/>
    <mergeCell ref="G356:R356"/>
    <mergeCell ref="G355:R355"/>
    <mergeCell ref="G358:R358"/>
    <mergeCell ref="B366:F366"/>
    <mergeCell ref="G327:R328"/>
    <mergeCell ref="B300:F300"/>
    <mergeCell ref="G354:R354"/>
    <mergeCell ref="G343:R343"/>
    <mergeCell ref="G332:R332"/>
    <mergeCell ref="S307:T307"/>
    <mergeCell ref="S383:T383"/>
    <mergeCell ref="G373:R373"/>
    <mergeCell ref="G374:R374"/>
    <mergeCell ref="B373:F373"/>
    <mergeCell ref="G380:R380"/>
    <mergeCell ref="B371:F371"/>
    <mergeCell ref="G371:R371"/>
    <mergeCell ref="B375:F375"/>
    <mergeCell ref="G375:R375"/>
    <mergeCell ref="B374:F374"/>
    <mergeCell ref="B370:F370"/>
    <mergeCell ref="G370:R370"/>
    <mergeCell ref="G368:R368"/>
    <mergeCell ref="B393:F393"/>
    <mergeCell ref="G393:P393"/>
    <mergeCell ref="Q393:T393"/>
    <mergeCell ref="B389:T389"/>
    <mergeCell ref="B391:Q391"/>
    <mergeCell ref="R391:T391"/>
    <mergeCell ref="B385:F385"/>
    <mergeCell ref="G385:R385"/>
    <mergeCell ref="S385:T385"/>
    <mergeCell ref="B392:F392"/>
    <mergeCell ref="G392:P392"/>
    <mergeCell ref="Q392:T392"/>
    <mergeCell ref="B387:F387"/>
    <mergeCell ref="G387:R387"/>
    <mergeCell ref="S387:T387"/>
    <mergeCell ref="G386:R386"/>
    <mergeCell ref="B390:T390"/>
    <mergeCell ref="B386:F386"/>
    <mergeCell ref="S386:T386"/>
    <mergeCell ref="L267:T267"/>
    <mergeCell ref="F271:I271"/>
    <mergeCell ref="D263:E263"/>
    <mergeCell ref="L260:T266"/>
    <mergeCell ref="G267:H267"/>
    <mergeCell ref="B276:T276"/>
    <mergeCell ref="H286:I286"/>
    <mergeCell ref="C284:D284"/>
    <mergeCell ref="J280:L280"/>
    <mergeCell ref="C277:T277"/>
    <mergeCell ref="M279:T285"/>
    <mergeCell ref="C279:E279"/>
    <mergeCell ref="M287:T287"/>
    <mergeCell ref="S380:T380"/>
    <mergeCell ref="G384:R384"/>
    <mergeCell ref="B377:F377"/>
    <mergeCell ref="G377:R377"/>
    <mergeCell ref="B384:F384"/>
    <mergeCell ref="S384:T384"/>
    <mergeCell ref="G381:R381"/>
    <mergeCell ref="S381:T381"/>
    <mergeCell ref="B382:F382"/>
    <mergeCell ref="B383:F383"/>
    <mergeCell ref="G376:R376"/>
    <mergeCell ref="B376:F376"/>
    <mergeCell ref="B379:T379"/>
    <mergeCell ref="B380:F380"/>
    <mergeCell ref="G366:R366"/>
    <mergeCell ref="G382:R382"/>
    <mergeCell ref="S382:T382"/>
    <mergeCell ref="B381:F381"/>
    <mergeCell ref="G383:R383"/>
    <mergeCell ref="C291:T291"/>
    <mergeCell ref="C287:G287"/>
    <mergeCell ref="C289:D289"/>
    <mergeCell ref="M286:T286"/>
    <mergeCell ref="H283:L283"/>
    <mergeCell ref="E283:F283"/>
    <mergeCell ref="M278:T278"/>
    <mergeCell ref="E284:F284"/>
    <mergeCell ref="F294:G294"/>
    <mergeCell ref="H294:I294"/>
    <mergeCell ref="J294:L294"/>
    <mergeCell ref="G295:J296"/>
    <mergeCell ref="F293:G293"/>
    <mergeCell ref="H293:I293"/>
    <mergeCell ref="J293:L293"/>
    <mergeCell ref="C294:E294"/>
    <mergeCell ref="J281:L281"/>
    <mergeCell ref="J279:L279"/>
    <mergeCell ref="C280:E280"/>
    <mergeCell ref="F281:G281"/>
    <mergeCell ref="C281:E281"/>
    <mergeCell ref="H281:I281"/>
    <mergeCell ref="C283:D283"/>
    <mergeCell ref="C288:F288"/>
    <mergeCell ref="C286:G286"/>
    <mergeCell ref="J286:K286"/>
    <mergeCell ref="D136:J136"/>
    <mergeCell ref="J163:T164"/>
    <mergeCell ref="D165:E165"/>
    <mergeCell ref="K134:R134"/>
    <mergeCell ref="B133:C133"/>
    <mergeCell ref="D134:J134"/>
    <mergeCell ref="B136:C136"/>
    <mergeCell ref="B137:C137"/>
    <mergeCell ref="D137:J137"/>
    <mergeCell ref="S133:T133"/>
    <mergeCell ref="S134:T134"/>
    <mergeCell ref="B163:E163"/>
    <mergeCell ref="E145:F145"/>
    <mergeCell ref="B144:D144"/>
    <mergeCell ref="B142:K142"/>
    <mergeCell ref="E144:F144"/>
    <mergeCell ref="C285:L285"/>
    <mergeCell ref="J254:L255"/>
    <mergeCell ref="C255:D255"/>
    <mergeCell ref="B277:B289"/>
    <mergeCell ref="J273:T273"/>
    <mergeCell ref="D273:E273"/>
    <mergeCell ref="M254:T255"/>
    <mergeCell ref="G254:I255"/>
    <mergeCell ref="J256:L256"/>
    <mergeCell ref="B261:D261"/>
    <mergeCell ref="D264:E264"/>
    <mergeCell ref="B265:K265"/>
    <mergeCell ref="G264:K264"/>
    <mergeCell ref="L259:T259"/>
    <mergeCell ref="G260:H260"/>
    <mergeCell ref="B260:D260"/>
    <mergeCell ref="F176:I176"/>
    <mergeCell ref="J176:T176"/>
    <mergeCell ref="B178:C178"/>
    <mergeCell ref="C214:D214"/>
    <mergeCell ref="C209:F209"/>
    <mergeCell ref="E221:F221"/>
    <mergeCell ref="D199:E199"/>
    <mergeCell ref="F187:I187"/>
    <mergeCell ref="C218:D218"/>
    <mergeCell ref="G220:J220"/>
    <mergeCell ref="K217:T217"/>
    <mergeCell ref="D181:E181"/>
    <mergeCell ref="D186:E186"/>
    <mergeCell ref="D198:E198"/>
    <mergeCell ref="F198:I198"/>
    <mergeCell ref="C236:D236"/>
    <mergeCell ref="C101:D101"/>
    <mergeCell ref="B108:C108"/>
    <mergeCell ref="D108:J108"/>
    <mergeCell ref="K108:R108"/>
    <mergeCell ref="S108:T108"/>
    <mergeCell ref="B111:E111"/>
    <mergeCell ref="K103:R103"/>
    <mergeCell ref="S107:T107"/>
    <mergeCell ref="J173:T173"/>
    <mergeCell ref="B147:D147"/>
    <mergeCell ref="I156:K156"/>
    <mergeCell ref="B171:C171"/>
    <mergeCell ref="B172:C172"/>
    <mergeCell ref="D172:E172"/>
    <mergeCell ref="G160:K160"/>
    <mergeCell ref="D169:E169"/>
    <mergeCell ref="B105:C105"/>
    <mergeCell ref="E231:F231"/>
    <mergeCell ref="S135:T135"/>
    <mergeCell ref="J174:T174"/>
    <mergeCell ref="L141:T152"/>
    <mergeCell ref="F199:I199"/>
    <mergeCell ref="J199:T199"/>
    <mergeCell ref="J190:T190"/>
    <mergeCell ref="B195:C195"/>
    <mergeCell ref="B187:C187"/>
    <mergeCell ref="E210:F210"/>
    <mergeCell ref="F193:I193"/>
    <mergeCell ref="S109:T109"/>
    <mergeCell ref="B104:C104"/>
    <mergeCell ref="C210:D210"/>
    <mergeCell ref="J96:R96"/>
    <mergeCell ref="C92:D99"/>
    <mergeCell ref="S96:T96"/>
    <mergeCell ref="S94:T94"/>
    <mergeCell ref="J95:R95"/>
    <mergeCell ref="J99:R99"/>
    <mergeCell ref="J98:R98"/>
    <mergeCell ref="E99:I99"/>
    <mergeCell ref="S137:T137"/>
    <mergeCell ref="F168:I168"/>
    <mergeCell ref="D135:J135"/>
    <mergeCell ref="G156:H156"/>
    <mergeCell ref="D167:E167"/>
    <mergeCell ref="K133:R133"/>
    <mergeCell ref="K135:R135"/>
    <mergeCell ref="K136:R136"/>
    <mergeCell ref="B134:C134"/>
    <mergeCell ref="B267:F267"/>
    <mergeCell ref="B262:K262"/>
    <mergeCell ref="J269:T270"/>
    <mergeCell ref="B269:E269"/>
    <mergeCell ref="B273:C273"/>
    <mergeCell ref="J246:L246"/>
    <mergeCell ref="B258:T258"/>
    <mergeCell ref="M256:T256"/>
    <mergeCell ref="G261:H261"/>
    <mergeCell ref="E261:F261"/>
    <mergeCell ref="B243:B256"/>
    <mergeCell ref="G256:I256"/>
    <mergeCell ref="J245:L245"/>
    <mergeCell ref="H248:I248"/>
    <mergeCell ref="C251:L251"/>
    <mergeCell ref="G252:H252"/>
    <mergeCell ref="E248:F248"/>
    <mergeCell ref="H245:I245"/>
    <mergeCell ref="C249:D249"/>
    <mergeCell ref="C252:E252"/>
    <mergeCell ref="F269:I270"/>
    <mergeCell ref="D271:E271"/>
    <mergeCell ref="G263:K263"/>
    <mergeCell ref="G268:H268"/>
    <mergeCell ref="I268:J268"/>
    <mergeCell ref="B268:F268"/>
    <mergeCell ref="C253:T253"/>
    <mergeCell ref="I260:K260"/>
    <mergeCell ref="B259:K259"/>
    <mergeCell ref="F245:G245"/>
    <mergeCell ref="C245:E245"/>
    <mergeCell ref="I267:J267"/>
    <mergeCell ref="S53:T53"/>
    <mergeCell ref="B49:H49"/>
    <mergeCell ref="E64:H64"/>
    <mergeCell ref="S63:T63"/>
    <mergeCell ref="E56:H56"/>
    <mergeCell ref="I53:R53"/>
    <mergeCell ref="E61:H61"/>
    <mergeCell ref="I59:R59"/>
    <mergeCell ref="S55:T55"/>
    <mergeCell ref="K49:L49"/>
    <mergeCell ref="M49:R49"/>
    <mergeCell ref="S64:T64"/>
    <mergeCell ref="C54:D64"/>
    <mergeCell ref="E62:H62"/>
    <mergeCell ref="S56:T56"/>
    <mergeCell ref="S60:T60"/>
    <mergeCell ref="C100:D100"/>
    <mergeCell ref="S61:T61"/>
    <mergeCell ref="E100:I100"/>
    <mergeCell ref="E96:I96"/>
    <mergeCell ref="S97:T97"/>
    <mergeCell ref="E55:H55"/>
    <mergeCell ref="E58:H58"/>
    <mergeCell ref="C65:D75"/>
    <mergeCell ref="E66:H66"/>
    <mergeCell ref="I72:R72"/>
    <mergeCell ref="E73:H73"/>
    <mergeCell ref="E59:H59"/>
    <mergeCell ref="S59:T59"/>
    <mergeCell ref="I56:R56"/>
    <mergeCell ref="S66:T66"/>
    <mergeCell ref="S70:T70"/>
    <mergeCell ref="J100:R100"/>
    <mergeCell ref="J101:R101"/>
    <mergeCell ref="S101:T101"/>
    <mergeCell ref="S119:T119"/>
    <mergeCell ref="D104:J104"/>
    <mergeCell ref="S114:T114"/>
    <mergeCell ref="F181:I181"/>
    <mergeCell ref="J185:T185"/>
    <mergeCell ref="B159:C159"/>
    <mergeCell ref="B154:T154"/>
    <mergeCell ref="E156:F156"/>
    <mergeCell ref="B153:T153"/>
    <mergeCell ref="F165:I165"/>
    <mergeCell ref="I157:K157"/>
    <mergeCell ref="B138:C138"/>
    <mergeCell ref="D138:J138"/>
    <mergeCell ref="L155:T162"/>
    <mergeCell ref="B156:D156"/>
    <mergeCell ref="F167:I167"/>
    <mergeCell ref="J167:T167"/>
    <mergeCell ref="F163:I164"/>
    <mergeCell ref="S105:T105"/>
    <mergeCell ref="B106:C106"/>
    <mergeCell ref="D106:J106"/>
    <mergeCell ref="K106:R106"/>
    <mergeCell ref="S106:T106"/>
    <mergeCell ref="B131:T131"/>
    <mergeCell ref="S123:T123"/>
    <mergeCell ref="S127:T127"/>
    <mergeCell ref="B167:C167"/>
    <mergeCell ref="E148:F150"/>
    <mergeCell ref="K148:K150"/>
    <mergeCell ref="F273:I273"/>
    <mergeCell ref="B263:C263"/>
    <mergeCell ref="B266:K266"/>
    <mergeCell ref="K248:L248"/>
    <mergeCell ref="I261:K261"/>
    <mergeCell ref="H279:I279"/>
    <mergeCell ref="C238:D238"/>
    <mergeCell ref="C243:T243"/>
    <mergeCell ref="C256:D256"/>
    <mergeCell ref="E239:F239"/>
    <mergeCell ref="G239:J239"/>
    <mergeCell ref="K239:T239"/>
    <mergeCell ref="C248:D248"/>
    <mergeCell ref="E101:I101"/>
    <mergeCell ref="G241:J241"/>
    <mergeCell ref="K241:T241"/>
    <mergeCell ref="G236:J236"/>
    <mergeCell ref="K236:T236"/>
    <mergeCell ref="E234:F234"/>
    <mergeCell ref="G234:J234"/>
    <mergeCell ref="B135:C135"/>
    <mergeCell ref="B143:D143"/>
    <mergeCell ref="E143:F143"/>
    <mergeCell ref="K104:R104"/>
    <mergeCell ref="G111:R111"/>
    <mergeCell ref="S104:T104"/>
    <mergeCell ref="S116:T116"/>
    <mergeCell ref="S117:T117"/>
    <mergeCell ref="S118:T118"/>
    <mergeCell ref="L268:T268"/>
    <mergeCell ref="K249:L249"/>
    <mergeCell ref="H246:I246"/>
    <mergeCell ref="G349:R350"/>
    <mergeCell ref="G351:R351"/>
    <mergeCell ref="H203:I203"/>
    <mergeCell ref="C246:E246"/>
    <mergeCell ref="D105:J105"/>
    <mergeCell ref="K105:R105"/>
    <mergeCell ref="B139:T139"/>
    <mergeCell ref="B132:T132"/>
    <mergeCell ref="K138:R138"/>
    <mergeCell ref="G310:R310"/>
    <mergeCell ref="G325:R325"/>
    <mergeCell ref="G322:R322"/>
    <mergeCell ref="C254:F254"/>
    <mergeCell ref="B257:T257"/>
    <mergeCell ref="C241:D241"/>
    <mergeCell ref="E241:F241"/>
    <mergeCell ref="C231:D231"/>
    <mergeCell ref="B112:E113"/>
    <mergeCell ref="B114:E115"/>
    <mergeCell ref="G335:R335"/>
    <mergeCell ref="G114:R114"/>
    <mergeCell ref="G115:R115"/>
    <mergeCell ref="B116:E117"/>
    <mergeCell ref="B118:E119"/>
    <mergeCell ref="G113:R113"/>
    <mergeCell ref="G116:R116"/>
    <mergeCell ref="G117:R117"/>
    <mergeCell ref="G118:R118"/>
    <mergeCell ref="E238:F238"/>
    <mergeCell ref="G238:J238"/>
    <mergeCell ref="K238:T238"/>
    <mergeCell ref="C239:D239"/>
  </mergeCells>
  <phoneticPr fontId="26"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9C66-4E9A-4F6F-95D8-31D5E432FDD7}">
  <dimension ref="B1:M331"/>
  <sheetViews>
    <sheetView view="pageBreakPreview" zoomScale="70" zoomScaleNormal="100" zoomScaleSheetLayoutView="70" zoomScalePageLayoutView="110" workbookViewId="0">
      <selection activeCell="H20" sqref="H20:L20"/>
    </sheetView>
  </sheetViews>
  <sheetFormatPr baseColWidth="10" defaultColWidth="11.42578125" defaultRowHeight="15" x14ac:dyDescent="0.25"/>
  <cols>
    <col min="1" max="1" width="3.7109375" style="130" customWidth="1"/>
    <col min="2" max="2" width="4.7109375" style="130" customWidth="1"/>
    <col min="3" max="3" width="8.28515625" style="130" customWidth="1"/>
    <col min="4" max="4" width="8" style="130" customWidth="1"/>
    <col min="5" max="5" width="11.42578125" style="130"/>
    <col min="6" max="6" width="11.85546875" style="130" customWidth="1"/>
    <col min="7" max="7" width="29" style="130" customWidth="1"/>
    <col min="8" max="8" width="8.5703125" style="130" customWidth="1"/>
    <col min="9" max="9" width="22.42578125" style="130" customWidth="1"/>
    <col min="10" max="10" width="13" style="130" customWidth="1"/>
    <col min="11" max="11" width="13.42578125" style="130" customWidth="1"/>
    <col min="12" max="12" width="20.85546875" style="130" customWidth="1"/>
    <col min="13" max="13" width="4.85546875" style="130" hidden="1" customWidth="1"/>
    <col min="14" max="16384" width="11.42578125" style="130"/>
  </cols>
  <sheetData>
    <row r="1" spans="2:12" ht="27.75" customHeight="1" x14ac:dyDescent="0.25">
      <c r="B1" s="971" t="s">
        <v>252</v>
      </c>
      <c r="C1" s="891"/>
      <c r="D1" s="891"/>
      <c r="E1" s="891"/>
      <c r="F1" s="891"/>
      <c r="G1" s="891"/>
      <c r="H1" s="891"/>
      <c r="I1" s="891"/>
      <c r="J1" s="891"/>
      <c r="K1" s="891"/>
      <c r="L1" s="916"/>
    </row>
    <row r="2" spans="2:12" ht="11.25" customHeight="1" x14ac:dyDescent="0.25">
      <c r="B2" s="972"/>
      <c r="C2" s="892"/>
      <c r="D2" s="892"/>
      <c r="E2" s="892"/>
      <c r="F2" s="892"/>
      <c r="G2" s="892"/>
      <c r="H2" s="892"/>
      <c r="I2" s="892"/>
      <c r="J2" s="892"/>
      <c r="K2" s="892"/>
      <c r="L2" s="918"/>
    </row>
    <row r="3" spans="2:12" ht="24.95" customHeight="1" x14ac:dyDescent="0.25">
      <c r="B3" s="921" t="s">
        <v>290</v>
      </c>
      <c r="C3" s="919"/>
      <c r="D3" s="919"/>
      <c r="E3" s="920"/>
      <c r="F3" s="313">
        <v>44223</v>
      </c>
      <c r="G3" s="921" t="s">
        <v>291</v>
      </c>
      <c r="H3" s="919"/>
      <c r="I3" s="920"/>
      <c r="J3" s="922">
        <v>44229</v>
      </c>
      <c r="K3" s="919"/>
      <c r="L3" s="920"/>
    </row>
    <row r="4" spans="2:12" ht="24.95" customHeight="1" x14ac:dyDescent="0.25">
      <c r="B4" s="1092" t="s">
        <v>251</v>
      </c>
      <c r="C4" s="1093"/>
      <c r="D4" s="1093"/>
      <c r="E4" s="1093"/>
      <c r="F4" s="1093"/>
      <c r="G4" s="1093"/>
      <c r="H4" s="1094"/>
      <c r="I4" s="314" t="s">
        <v>490</v>
      </c>
      <c r="J4" s="314" t="s">
        <v>2</v>
      </c>
      <c r="K4" s="1098" t="s">
        <v>0</v>
      </c>
      <c r="L4" s="1099"/>
    </row>
    <row r="5" spans="2:12" ht="24.95" customHeight="1" thickBot="1" x14ac:dyDescent="0.3">
      <c r="B5" s="1095"/>
      <c r="C5" s="1096"/>
      <c r="D5" s="1096"/>
      <c r="E5" s="1096"/>
      <c r="F5" s="1096"/>
      <c r="G5" s="1096"/>
      <c r="H5" s="1097"/>
      <c r="I5" s="315" t="s">
        <v>491</v>
      </c>
      <c r="J5" s="314">
        <v>2</v>
      </c>
      <c r="K5" s="1098" t="s">
        <v>292</v>
      </c>
      <c r="L5" s="1099"/>
    </row>
    <row r="6" spans="2:12" x14ac:dyDescent="0.25">
      <c r="B6" s="1077" t="s">
        <v>1065</v>
      </c>
      <c r="C6" s="1078"/>
      <c r="D6" s="1078"/>
      <c r="E6" s="1078"/>
      <c r="F6" s="1078"/>
      <c r="G6" s="1079"/>
      <c r="H6" s="1077" t="s">
        <v>454</v>
      </c>
      <c r="I6" s="1078"/>
      <c r="J6" s="1078"/>
      <c r="K6" s="1078"/>
      <c r="L6" s="1079"/>
    </row>
    <row r="7" spans="2:12" x14ac:dyDescent="0.25">
      <c r="B7" s="1052"/>
      <c r="C7" s="1053"/>
      <c r="D7" s="1053"/>
      <c r="E7" s="1053"/>
      <c r="F7" s="1053"/>
      <c r="G7" s="1054"/>
      <c r="H7" s="1052"/>
      <c r="I7" s="1053"/>
      <c r="J7" s="1053"/>
      <c r="K7" s="1053"/>
      <c r="L7" s="1054"/>
    </row>
    <row r="8" spans="2:12" x14ac:dyDescent="0.25">
      <c r="B8" s="1052"/>
      <c r="C8" s="1053"/>
      <c r="D8" s="1053"/>
      <c r="E8" s="1053"/>
      <c r="F8" s="1053"/>
      <c r="G8" s="1054"/>
      <c r="H8" s="1052"/>
      <c r="I8" s="1053"/>
      <c r="J8" s="1053"/>
      <c r="K8" s="1053"/>
      <c r="L8" s="1054"/>
    </row>
    <row r="9" spans="2:12" x14ac:dyDescent="0.25">
      <c r="B9" s="1052"/>
      <c r="C9" s="1053"/>
      <c r="D9" s="1053"/>
      <c r="E9" s="1053"/>
      <c r="F9" s="1053"/>
      <c r="G9" s="1054"/>
      <c r="H9" s="1052"/>
      <c r="I9" s="1053"/>
      <c r="J9" s="1053"/>
      <c r="K9" s="1053"/>
      <c r="L9" s="1054"/>
    </row>
    <row r="10" spans="2:12" x14ac:dyDescent="0.25">
      <c r="B10" s="1052"/>
      <c r="C10" s="1053"/>
      <c r="D10" s="1053"/>
      <c r="E10" s="1053"/>
      <c r="F10" s="1053"/>
      <c r="G10" s="1054"/>
      <c r="H10" s="1052"/>
      <c r="I10" s="1053"/>
      <c r="J10" s="1053"/>
      <c r="K10" s="1053"/>
      <c r="L10" s="1054"/>
    </row>
    <row r="11" spans="2:12" x14ac:dyDescent="0.25">
      <c r="B11" s="1052"/>
      <c r="C11" s="1053"/>
      <c r="D11" s="1053"/>
      <c r="E11" s="1053"/>
      <c r="F11" s="1053"/>
      <c r="G11" s="1054"/>
      <c r="H11" s="1052"/>
      <c r="I11" s="1053"/>
      <c r="J11" s="1053"/>
      <c r="K11" s="1053"/>
      <c r="L11" s="1054"/>
    </row>
    <row r="12" spans="2:12" x14ac:dyDescent="0.25">
      <c r="B12" s="1052"/>
      <c r="C12" s="1053"/>
      <c r="D12" s="1053"/>
      <c r="E12" s="1053"/>
      <c r="F12" s="1053"/>
      <c r="G12" s="1054"/>
      <c r="H12" s="1052"/>
      <c r="I12" s="1053"/>
      <c r="J12" s="1053"/>
      <c r="K12" s="1053"/>
      <c r="L12" s="1054"/>
    </row>
    <row r="13" spans="2:12" x14ac:dyDescent="0.25">
      <c r="B13" s="1052"/>
      <c r="C13" s="1053"/>
      <c r="D13" s="1053"/>
      <c r="E13" s="1053"/>
      <c r="F13" s="1053"/>
      <c r="G13" s="1054"/>
      <c r="H13" s="1052"/>
      <c r="I13" s="1053"/>
      <c r="J13" s="1053"/>
      <c r="K13" s="1053"/>
      <c r="L13" s="1054"/>
    </row>
    <row r="14" spans="2:12" x14ac:dyDescent="0.25">
      <c r="B14" s="1052"/>
      <c r="C14" s="1053"/>
      <c r="D14" s="1053"/>
      <c r="E14" s="1053"/>
      <c r="F14" s="1053"/>
      <c r="G14" s="1054"/>
      <c r="H14" s="1052"/>
      <c r="I14" s="1053"/>
      <c r="J14" s="1053"/>
      <c r="K14" s="1053"/>
      <c r="L14" s="1054"/>
    </row>
    <row r="15" spans="2:12" x14ac:dyDescent="0.25">
      <c r="B15" s="1052"/>
      <c r="C15" s="1053"/>
      <c r="D15" s="1053"/>
      <c r="E15" s="1053"/>
      <c r="F15" s="1053"/>
      <c r="G15" s="1054"/>
      <c r="H15" s="1052"/>
      <c r="I15" s="1053"/>
      <c r="J15" s="1053"/>
      <c r="K15" s="1053"/>
      <c r="L15" s="1054"/>
    </row>
    <row r="16" spans="2:12" x14ac:dyDescent="0.25">
      <c r="B16" s="1052"/>
      <c r="C16" s="1053"/>
      <c r="D16" s="1053"/>
      <c r="E16" s="1053"/>
      <c r="F16" s="1053"/>
      <c r="G16" s="1054"/>
      <c r="H16" s="1052"/>
      <c r="I16" s="1053"/>
      <c r="J16" s="1053"/>
      <c r="K16" s="1053"/>
      <c r="L16" s="1054"/>
    </row>
    <row r="17" spans="2:12" x14ac:dyDescent="0.25">
      <c r="B17" s="1052"/>
      <c r="C17" s="1053"/>
      <c r="D17" s="1053"/>
      <c r="E17" s="1053"/>
      <c r="F17" s="1053"/>
      <c r="G17" s="1054"/>
      <c r="H17" s="1052"/>
      <c r="I17" s="1053"/>
      <c r="J17" s="1053"/>
      <c r="K17" s="1053"/>
      <c r="L17" s="1054"/>
    </row>
    <row r="18" spans="2:12" x14ac:dyDescent="0.25">
      <c r="B18" s="1052"/>
      <c r="C18" s="1053"/>
      <c r="D18" s="1053"/>
      <c r="E18" s="1053"/>
      <c r="F18" s="1053"/>
      <c r="G18" s="1054"/>
      <c r="H18" s="1052"/>
      <c r="I18" s="1053"/>
      <c r="J18" s="1053"/>
      <c r="K18" s="1053"/>
      <c r="L18" s="1054"/>
    </row>
    <row r="19" spans="2:12" x14ac:dyDescent="0.25">
      <c r="B19" s="1052"/>
      <c r="C19" s="1053"/>
      <c r="D19" s="1053"/>
      <c r="E19" s="1053"/>
      <c r="F19" s="1053"/>
      <c r="G19" s="1054"/>
      <c r="H19" s="1052"/>
      <c r="I19" s="1053"/>
      <c r="J19" s="1053"/>
      <c r="K19" s="1053"/>
      <c r="L19" s="1054"/>
    </row>
    <row r="20" spans="2:12" ht="135.75" customHeight="1" x14ac:dyDescent="0.25">
      <c r="B20" s="1091" t="s">
        <v>1133</v>
      </c>
      <c r="C20" s="1091"/>
      <c r="D20" s="1091"/>
      <c r="E20" s="1091"/>
      <c r="F20" s="1091"/>
      <c r="G20" s="1091"/>
      <c r="H20" s="1073" t="s">
        <v>1134</v>
      </c>
      <c r="I20" s="1073"/>
      <c r="J20" s="1073"/>
      <c r="K20" s="1073"/>
      <c r="L20" s="1073"/>
    </row>
    <row r="21" spans="2:12" x14ac:dyDescent="0.25">
      <c r="B21" s="1052" t="s">
        <v>453</v>
      </c>
      <c r="C21" s="1053"/>
      <c r="D21" s="1053"/>
      <c r="E21" s="1053"/>
      <c r="F21" s="1053"/>
      <c r="G21" s="1054"/>
      <c r="H21" s="1052" t="s">
        <v>1066</v>
      </c>
      <c r="I21" s="1053"/>
      <c r="J21" s="1053"/>
      <c r="K21" s="1053"/>
      <c r="L21" s="1054"/>
    </row>
    <row r="22" spans="2:12" x14ac:dyDescent="0.25">
      <c r="B22" s="1052"/>
      <c r="C22" s="1053"/>
      <c r="D22" s="1053"/>
      <c r="E22" s="1053"/>
      <c r="F22" s="1053"/>
      <c r="G22" s="1054"/>
      <c r="H22" s="1052"/>
      <c r="I22" s="1053"/>
      <c r="J22" s="1053"/>
      <c r="K22" s="1053"/>
      <c r="L22" s="1054"/>
    </row>
    <row r="23" spans="2:12" x14ac:dyDescent="0.25">
      <c r="B23" s="1052"/>
      <c r="C23" s="1053"/>
      <c r="D23" s="1053"/>
      <c r="E23" s="1053"/>
      <c r="F23" s="1053"/>
      <c r="G23" s="1054"/>
      <c r="H23" s="1052"/>
      <c r="I23" s="1053"/>
      <c r="J23" s="1053"/>
      <c r="K23" s="1053"/>
      <c r="L23" s="1054"/>
    </row>
    <row r="24" spans="2:12" x14ac:dyDescent="0.25">
      <c r="B24" s="1052"/>
      <c r="C24" s="1053"/>
      <c r="D24" s="1053"/>
      <c r="E24" s="1053"/>
      <c r="F24" s="1053"/>
      <c r="G24" s="1054"/>
      <c r="H24" s="1052"/>
      <c r="I24" s="1053"/>
      <c r="J24" s="1053"/>
      <c r="K24" s="1053"/>
      <c r="L24" s="1054"/>
    </row>
    <row r="25" spans="2:12" x14ac:dyDescent="0.25">
      <c r="B25" s="1052"/>
      <c r="C25" s="1053"/>
      <c r="D25" s="1053"/>
      <c r="E25" s="1053"/>
      <c r="F25" s="1053"/>
      <c r="G25" s="1054"/>
      <c r="H25" s="1052"/>
      <c r="I25" s="1053"/>
      <c r="J25" s="1053"/>
      <c r="K25" s="1053"/>
      <c r="L25" s="1054"/>
    </row>
    <row r="26" spans="2:12" x14ac:dyDescent="0.25">
      <c r="B26" s="1052"/>
      <c r="C26" s="1053"/>
      <c r="D26" s="1053"/>
      <c r="E26" s="1053"/>
      <c r="F26" s="1053"/>
      <c r="G26" s="1054"/>
      <c r="H26" s="1052"/>
      <c r="I26" s="1053"/>
      <c r="J26" s="1053"/>
      <c r="K26" s="1053"/>
      <c r="L26" s="1054"/>
    </row>
    <row r="27" spans="2:12" x14ac:dyDescent="0.25">
      <c r="B27" s="1052"/>
      <c r="C27" s="1053"/>
      <c r="D27" s="1053"/>
      <c r="E27" s="1053"/>
      <c r="F27" s="1053"/>
      <c r="G27" s="1054"/>
      <c r="H27" s="1052"/>
      <c r="I27" s="1053"/>
      <c r="J27" s="1053"/>
      <c r="K27" s="1053"/>
      <c r="L27" s="1054"/>
    </row>
    <row r="28" spans="2:12" x14ac:dyDescent="0.25">
      <c r="B28" s="1052"/>
      <c r="C28" s="1053"/>
      <c r="D28" s="1053"/>
      <c r="E28" s="1053"/>
      <c r="F28" s="1053"/>
      <c r="G28" s="1054"/>
      <c r="H28" s="1052"/>
      <c r="I28" s="1053"/>
      <c r="J28" s="1053"/>
      <c r="K28" s="1053"/>
      <c r="L28" s="1054"/>
    </row>
    <row r="29" spans="2:12" x14ac:dyDescent="0.25">
      <c r="B29" s="1052"/>
      <c r="C29" s="1053"/>
      <c r="D29" s="1053"/>
      <c r="E29" s="1053"/>
      <c r="F29" s="1053"/>
      <c r="G29" s="1054"/>
      <c r="H29" s="1052"/>
      <c r="I29" s="1053"/>
      <c r="J29" s="1053"/>
      <c r="K29" s="1053"/>
      <c r="L29" s="1054"/>
    </row>
    <row r="30" spans="2:12" x14ac:dyDescent="0.25">
      <c r="B30" s="1052"/>
      <c r="C30" s="1053"/>
      <c r="D30" s="1053"/>
      <c r="E30" s="1053"/>
      <c r="F30" s="1053"/>
      <c r="G30" s="1054"/>
      <c r="H30" s="1052"/>
      <c r="I30" s="1053"/>
      <c r="J30" s="1053"/>
      <c r="K30" s="1053"/>
      <c r="L30" s="1054"/>
    </row>
    <row r="31" spans="2:12" x14ac:dyDescent="0.25">
      <c r="B31" s="1052"/>
      <c r="C31" s="1053"/>
      <c r="D31" s="1053"/>
      <c r="E31" s="1053"/>
      <c r="F31" s="1053"/>
      <c r="G31" s="1054"/>
      <c r="H31" s="1052"/>
      <c r="I31" s="1053"/>
      <c r="J31" s="1053"/>
      <c r="K31" s="1053"/>
      <c r="L31" s="1054"/>
    </row>
    <row r="32" spans="2:12" x14ac:dyDescent="0.25">
      <c r="B32" s="1052"/>
      <c r="C32" s="1053"/>
      <c r="D32" s="1053"/>
      <c r="E32" s="1053"/>
      <c r="F32" s="1053"/>
      <c r="G32" s="1054"/>
      <c r="H32" s="1052"/>
      <c r="I32" s="1053"/>
      <c r="J32" s="1053"/>
      <c r="K32" s="1053"/>
      <c r="L32" s="1054"/>
    </row>
    <row r="33" spans="2:12" x14ac:dyDescent="0.25">
      <c r="B33" s="1052"/>
      <c r="C33" s="1053"/>
      <c r="D33" s="1053"/>
      <c r="E33" s="1053"/>
      <c r="F33" s="1053"/>
      <c r="G33" s="1054"/>
      <c r="H33" s="1052"/>
      <c r="I33" s="1053"/>
      <c r="J33" s="1053"/>
      <c r="K33" s="1053"/>
      <c r="L33" s="1054"/>
    </row>
    <row r="34" spans="2:12" ht="15.75" thickBot="1" x14ac:dyDescent="0.3">
      <c r="B34" s="1052"/>
      <c r="C34" s="1053"/>
      <c r="D34" s="1053"/>
      <c r="E34" s="1053"/>
      <c r="F34" s="1053"/>
      <c r="G34" s="1054"/>
      <c r="H34" s="1052"/>
      <c r="I34" s="1053"/>
      <c r="J34" s="1053"/>
      <c r="K34" s="1053"/>
      <c r="L34" s="1054"/>
    </row>
    <row r="35" spans="2:12" x14ac:dyDescent="0.25">
      <c r="B35" s="962" t="s">
        <v>1135</v>
      </c>
      <c r="C35" s="1055"/>
      <c r="D35" s="1055"/>
      <c r="E35" s="1055"/>
      <c r="F35" s="1055"/>
      <c r="G35" s="1056"/>
      <c r="H35" s="962" t="s">
        <v>1136</v>
      </c>
      <c r="I35" s="1055"/>
      <c r="J35" s="1055"/>
      <c r="K35" s="1055"/>
      <c r="L35" s="1056"/>
    </row>
    <row r="36" spans="2:12" ht="157.5" customHeight="1" thickBot="1" x14ac:dyDescent="0.3">
      <c r="B36" s="963"/>
      <c r="C36" s="1057"/>
      <c r="D36" s="1057"/>
      <c r="E36" s="1057"/>
      <c r="F36" s="1057"/>
      <c r="G36" s="1058"/>
      <c r="H36" s="963"/>
      <c r="I36" s="1057"/>
      <c r="J36" s="1057"/>
      <c r="K36" s="1057"/>
      <c r="L36" s="1058"/>
    </row>
    <row r="37" spans="2:12" x14ac:dyDescent="0.25">
      <c r="B37" s="1077" t="s">
        <v>1065</v>
      </c>
      <c r="C37" s="1078"/>
      <c r="D37" s="1078"/>
      <c r="E37" s="1078"/>
      <c r="F37" s="1078"/>
      <c r="G37" s="1079"/>
      <c r="H37" s="1077" t="s">
        <v>1066</v>
      </c>
      <c r="I37" s="1078"/>
      <c r="J37" s="1078"/>
      <c r="K37" s="1078"/>
      <c r="L37" s="1079"/>
    </row>
    <row r="38" spans="2:12" x14ac:dyDescent="0.25">
      <c r="B38" s="1052"/>
      <c r="C38" s="1053"/>
      <c r="D38" s="1053"/>
      <c r="E38" s="1053"/>
      <c r="F38" s="1053"/>
      <c r="G38" s="1054"/>
      <c r="H38" s="1052"/>
      <c r="I38" s="1053"/>
      <c r="J38" s="1053"/>
      <c r="K38" s="1053"/>
      <c r="L38" s="1054"/>
    </row>
    <row r="39" spans="2:12" x14ac:dyDescent="0.25">
      <c r="B39" s="1052"/>
      <c r="C39" s="1053"/>
      <c r="D39" s="1053"/>
      <c r="E39" s="1053"/>
      <c r="F39" s="1053"/>
      <c r="G39" s="1054"/>
      <c r="H39" s="1052"/>
      <c r="I39" s="1053"/>
      <c r="J39" s="1053"/>
      <c r="K39" s="1053"/>
      <c r="L39" s="1054"/>
    </row>
    <row r="40" spans="2:12" x14ac:dyDescent="0.25">
      <c r="B40" s="1052"/>
      <c r="C40" s="1053"/>
      <c r="D40" s="1053"/>
      <c r="E40" s="1053"/>
      <c r="F40" s="1053"/>
      <c r="G40" s="1054"/>
      <c r="H40" s="1052"/>
      <c r="I40" s="1053"/>
      <c r="J40" s="1053"/>
      <c r="K40" s="1053"/>
      <c r="L40" s="1054"/>
    </row>
    <row r="41" spans="2:12" x14ac:dyDescent="0.25">
      <c r="B41" s="1052"/>
      <c r="C41" s="1053"/>
      <c r="D41" s="1053"/>
      <c r="E41" s="1053"/>
      <c r="F41" s="1053"/>
      <c r="G41" s="1054"/>
      <c r="H41" s="1052"/>
      <c r="I41" s="1053"/>
      <c r="J41" s="1053"/>
      <c r="K41" s="1053"/>
      <c r="L41" s="1054"/>
    </row>
    <row r="42" spans="2:12" x14ac:dyDescent="0.25">
      <c r="B42" s="1052"/>
      <c r="C42" s="1053"/>
      <c r="D42" s="1053"/>
      <c r="E42" s="1053"/>
      <c r="F42" s="1053"/>
      <c r="G42" s="1054"/>
      <c r="H42" s="1052"/>
      <c r="I42" s="1053"/>
      <c r="J42" s="1053"/>
      <c r="K42" s="1053"/>
      <c r="L42" s="1054"/>
    </row>
    <row r="43" spans="2:12" x14ac:dyDescent="0.25">
      <c r="B43" s="1052"/>
      <c r="C43" s="1053"/>
      <c r="D43" s="1053"/>
      <c r="E43" s="1053"/>
      <c r="F43" s="1053"/>
      <c r="G43" s="1054"/>
      <c r="H43" s="1052"/>
      <c r="I43" s="1053"/>
      <c r="J43" s="1053"/>
      <c r="K43" s="1053"/>
      <c r="L43" s="1054"/>
    </row>
    <row r="44" spans="2:12" x14ac:dyDescent="0.25">
      <c r="B44" s="1052"/>
      <c r="C44" s="1053"/>
      <c r="D44" s="1053"/>
      <c r="E44" s="1053"/>
      <c r="F44" s="1053"/>
      <c r="G44" s="1054"/>
      <c r="H44" s="1052"/>
      <c r="I44" s="1053"/>
      <c r="J44" s="1053"/>
      <c r="K44" s="1053"/>
      <c r="L44" s="1054"/>
    </row>
    <row r="45" spans="2:12" x14ac:dyDescent="0.25">
      <c r="B45" s="1052"/>
      <c r="C45" s="1053"/>
      <c r="D45" s="1053"/>
      <c r="E45" s="1053"/>
      <c r="F45" s="1053"/>
      <c r="G45" s="1054"/>
      <c r="H45" s="1052"/>
      <c r="I45" s="1053"/>
      <c r="J45" s="1053"/>
      <c r="K45" s="1053"/>
      <c r="L45" s="1054"/>
    </row>
    <row r="46" spans="2:12" x14ac:dyDescent="0.25">
      <c r="B46" s="1052"/>
      <c r="C46" s="1053"/>
      <c r="D46" s="1053"/>
      <c r="E46" s="1053"/>
      <c r="F46" s="1053"/>
      <c r="G46" s="1054"/>
      <c r="H46" s="1052"/>
      <c r="I46" s="1053"/>
      <c r="J46" s="1053"/>
      <c r="K46" s="1053"/>
      <c r="L46" s="1054"/>
    </row>
    <row r="47" spans="2:12" x14ac:dyDescent="0.25">
      <c r="B47" s="1052"/>
      <c r="C47" s="1053"/>
      <c r="D47" s="1053"/>
      <c r="E47" s="1053"/>
      <c r="F47" s="1053"/>
      <c r="G47" s="1054"/>
      <c r="H47" s="1052"/>
      <c r="I47" s="1053"/>
      <c r="J47" s="1053"/>
      <c r="K47" s="1053"/>
      <c r="L47" s="1054"/>
    </row>
    <row r="48" spans="2:12" x14ac:dyDescent="0.25">
      <c r="B48" s="1052"/>
      <c r="C48" s="1053"/>
      <c r="D48" s="1053"/>
      <c r="E48" s="1053"/>
      <c r="F48" s="1053"/>
      <c r="G48" s="1054"/>
      <c r="H48" s="1052"/>
      <c r="I48" s="1053"/>
      <c r="J48" s="1053"/>
      <c r="K48" s="1053"/>
      <c r="L48" s="1054"/>
    </row>
    <row r="49" spans="2:12" x14ac:dyDescent="0.25">
      <c r="B49" s="1052"/>
      <c r="C49" s="1053"/>
      <c r="D49" s="1053"/>
      <c r="E49" s="1053"/>
      <c r="F49" s="1053"/>
      <c r="G49" s="1054"/>
      <c r="H49" s="1052"/>
      <c r="I49" s="1053"/>
      <c r="J49" s="1053"/>
      <c r="K49" s="1053"/>
      <c r="L49" s="1054"/>
    </row>
    <row r="50" spans="2:12" ht="15.75" thickBot="1" x14ac:dyDescent="0.3">
      <c r="B50" s="1080"/>
      <c r="C50" s="1081"/>
      <c r="D50" s="1081"/>
      <c r="E50" s="1081"/>
      <c r="F50" s="1081"/>
      <c r="G50" s="1082"/>
      <c r="H50" s="1080"/>
      <c r="I50" s="1081"/>
      <c r="J50" s="1081"/>
      <c r="K50" s="1081"/>
      <c r="L50" s="1082"/>
    </row>
    <row r="51" spans="2:12" ht="84.75" customHeight="1" thickBot="1" x14ac:dyDescent="0.3">
      <c r="B51" s="1086" t="s">
        <v>1137</v>
      </c>
      <c r="C51" s="1087"/>
      <c r="D51" s="1087"/>
      <c r="E51" s="1087"/>
      <c r="F51" s="1087"/>
      <c r="G51" s="1088"/>
      <c r="H51" s="1089" t="s">
        <v>1138</v>
      </c>
      <c r="I51" s="1089"/>
      <c r="J51" s="1089"/>
      <c r="K51" s="1089"/>
      <c r="L51" s="1090"/>
    </row>
    <row r="52" spans="2:12" x14ac:dyDescent="0.25">
      <c r="B52" s="1077"/>
      <c r="C52" s="1078"/>
      <c r="D52" s="1078"/>
      <c r="E52" s="1078"/>
      <c r="F52" s="1078"/>
      <c r="G52" s="1079"/>
      <c r="H52" s="1077"/>
      <c r="I52" s="1078"/>
      <c r="J52" s="1078"/>
      <c r="K52" s="1078"/>
      <c r="L52" s="1079"/>
    </row>
    <row r="53" spans="2:12" x14ac:dyDescent="0.25">
      <c r="B53" s="1052"/>
      <c r="C53" s="1053"/>
      <c r="D53" s="1053"/>
      <c r="E53" s="1053"/>
      <c r="F53" s="1053"/>
      <c r="G53" s="1054"/>
      <c r="H53" s="1052"/>
      <c r="I53" s="1053"/>
      <c r="J53" s="1053"/>
      <c r="K53" s="1053"/>
      <c r="L53" s="1054"/>
    </row>
    <row r="54" spans="2:12" x14ac:dyDescent="0.25">
      <c r="B54" s="1052"/>
      <c r="C54" s="1053"/>
      <c r="D54" s="1053"/>
      <c r="E54" s="1053"/>
      <c r="F54" s="1053"/>
      <c r="G54" s="1054"/>
      <c r="H54" s="1052"/>
      <c r="I54" s="1053"/>
      <c r="J54" s="1053"/>
      <c r="K54" s="1053"/>
      <c r="L54" s="1054"/>
    </row>
    <row r="55" spans="2:12" x14ac:dyDescent="0.25">
      <c r="B55" s="1052"/>
      <c r="C55" s="1053"/>
      <c r="D55" s="1053"/>
      <c r="E55" s="1053"/>
      <c r="F55" s="1053"/>
      <c r="G55" s="1054"/>
      <c r="H55" s="1052"/>
      <c r="I55" s="1053"/>
      <c r="J55" s="1053"/>
      <c r="K55" s="1053"/>
      <c r="L55" s="1054"/>
    </row>
    <row r="56" spans="2:12" x14ac:dyDescent="0.25">
      <c r="B56" s="1052"/>
      <c r="C56" s="1053"/>
      <c r="D56" s="1053"/>
      <c r="E56" s="1053"/>
      <c r="F56" s="1053"/>
      <c r="G56" s="1054"/>
      <c r="H56" s="1052"/>
      <c r="I56" s="1053"/>
      <c r="J56" s="1053"/>
      <c r="K56" s="1053"/>
      <c r="L56" s="1054"/>
    </row>
    <row r="57" spans="2:12" x14ac:dyDescent="0.25">
      <c r="B57" s="1052"/>
      <c r="C57" s="1053"/>
      <c r="D57" s="1053"/>
      <c r="E57" s="1053"/>
      <c r="F57" s="1053"/>
      <c r="G57" s="1054"/>
      <c r="H57" s="1052"/>
      <c r="I57" s="1053"/>
      <c r="J57" s="1053"/>
      <c r="K57" s="1053"/>
      <c r="L57" s="1054"/>
    </row>
    <row r="58" spans="2:12" x14ac:dyDescent="0.25">
      <c r="B58" s="1052"/>
      <c r="C58" s="1053"/>
      <c r="D58" s="1053"/>
      <c r="E58" s="1053"/>
      <c r="F58" s="1053"/>
      <c r="G58" s="1054"/>
      <c r="H58" s="1052"/>
      <c r="I58" s="1053"/>
      <c r="J58" s="1053"/>
      <c r="K58" s="1053"/>
      <c r="L58" s="1054"/>
    </row>
    <row r="59" spans="2:12" x14ac:dyDescent="0.25">
      <c r="B59" s="1052"/>
      <c r="C59" s="1053"/>
      <c r="D59" s="1053"/>
      <c r="E59" s="1053"/>
      <c r="F59" s="1053"/>
      <c r="G59" s="1054"/>
      <c r="H59" s="1052"/>
      <c r="I59" s="1053"/>
      <c r="J59" s="1053"/>
      <c r="K59" s="1053"/>
      <c r="L59" s="1054"/>
    </row>
    <row r="60" spans="2:12" x14ac:dyDescent="0.25">
      <c r="B60" s="1052"/>
      <c r="C60" s="1053"/>
      <c r="D60" s="1053"/>
      <c r="E60" s="1053"/>
      <c r="F60" s="1053"/>
      <c r="G60" s="1054"/>
      <c r="H60" s="1052"/>
      <c r="I60" s="1053"/>
      <c r="J60" s="1053"/>
      <c r="K60" s="1053"/>
      <c r="L60" s="1054"/>
    </row>
    <row r="61" spans="2:12" x14ac:dyDescent="0.25">
      <c r="B61" s="1052"/>
      <c r="C61" s="1053"/>
      <c r="D61" s="1053"/>
      <c r="E61" s="1053"/>
      <c r="F61" s="1053"/>
      <c r="G61" s="1054"/>
      <c r="H61" s="1052"/>
      <c r="I61" s="1053"/>
      <c r="J61" s="1053"/>
      <c r="K61" s="1053"/>
      <c r="L61" s="1054"/>
    </row>
    <row r="62" spans="2:12" x14ac:dyDescent="0.25">
      <c r="B62" s="1052"/>
      <c r="C62" s="1053"/>
      <c r="D62" s="1053"/>
      <c r="E62" s="1053"/>
      <c r="F62" s="1053"/>
      <c r="G62" s="1054"/>
      <c r="H62" s="1052"/>
      <c r="I62" s="1053"/>
      <c r="J62" s="1053"/>
      <c r="K62" s="1053"/>
      <c r="L62" s="1054"/>
    </row>
    <row r="63" spans="2:12" x14ac:dyDescent="0.25">
      <c r="B63" s="1052"/>
      <c r="C63" s="1053"/>
      <c r="D63" s="1053"/>
      <c r="E63" s="1053"/>
      <c r="F63" s="1053"/>
      <c r="G63" s="1054"/>
      <c r="H63" s="1052"/>
      <c r="I63" s="1053"/>
      <c r="J63" s="1053"/>
      <c r="K63" s="1053"/>
      <c r="L63" s="1054"/>
    </row>
    <row r="64" spans="2:12" ht="65.25" customHeight="1" thickBot="1" x14ac:dyDescent="0.3">
      <c r="B64" s="1080"/>
      <c r="C64" s="1081"/>
      <c r="D64" s="1081"/>
      <c r="E64" s="1081"/>
      <c r="F64" s="1081"/>
      <c r="G64" s="1082"/>
      <c r="H64" s="1080"/>
      <c r="I64" s="1081"/>
      <c r="J64" s="1081"/>
      <c r="K64" s="1081"/>
      <c r="L64" s="1082"/>
    </row>
    <row r="65" spans="2:12" ht="33" customHeight="1" x14ac:dyDescent="0.25">
      <c r="B65" s="1083" t="s">
        <v>1139</v>
      </c>
      <c r="C65" s="1083"/>
      <c r="D65" s="1083"/>
      <c r="E65" s="1083"/>
      <c r="F65" s="1083"/>
      <c r="G65" s="1083"/>
      <c r="H65" s="1085" t="s">
        <v>1140</v>
      </c>
      <c r="I65" s="1085"/>
      <c r="J65" s="1085"/>
      <c r="K65" s="1085"/>
      <c r="L65" s="1085"/>
    </row>
    <row r="66" spans="2:12" ht="144" customHeight="1" thickBot="1" x14ac:dyDescent="0.3">
      <c r="B66" s="1084"/>
      <c r="C66" s="1084"/>
      <c r="D66" s="1084"/>
      <c r="E66" s="1084"/>
      <c r="F66" s="1084"/>
      <c r="G66" s="1084"/>
      <c r="H66" s="1073"/>
      <c r="I66" s="1073"/>
      <c r="J66" s="1073"/>
      <c r="K66" s="1073"/>
      <c r="L66" s="1073"/>
    </row>
    <row r="67" spans="2:12" x14ac:dyDescent="0.25">
      <c r="B67" s="1052" t="s">
        <v>453</v>
      </c>
      <c r="C67" s="1053"/>
      <c r="D67" s="1053"/>
      <c r="E67" s="1053"/>
      <c r="F67" s="1053"/>
      <c r="G67" s="1054"/>
      <c r="H67" s="1052" t="s">
        <v>454</v>
      </c>
      <c r="I67" s="1053"/>
      <c r="J67" s="1053"/>
      <c r="K67" s="1053"/>
      <c r="L67" s="1054"/>
    </row>
    <row r="68" spans="2:12" x14ac:dyDescent="0.25">
      <c r="B68" s="1052"/>
      <c r="C68" s="1053"/>
      <c r="D68" s="1053"/>
      <c r="E68" s="1053"/>
      <c r="F68" s="1053"/>
      <c r="G68" s="1054"/>
      <c r="H68" s="1052"/>
      <c r="I68" s="1053"/>
      <c r="J68" s="1053"/>
      <c r="K68" s="1053"/>
      <c r="L68" s="1054"/>
    </row>
    <row r="69" spans="2:12" x14ac:dyDescent="0.25">
      <c r="B69" s="1052"/>
      <c r="C69" s="1053"/>
      <c r="D69" s="1053"/>
      <c r="E69" s="1053"/>
      <c r="F69" s="1053"/>
      <c r="G69" s="1054"/>
      <c r="H69" s="1052"/>
      <c r="I69" s="1053"/>
      <c r="J69" s="1053"/>
      <c r="K69" s="1053"/>
      <c r="L69" s="1054"/>
    </row>
    <row r="70" spans="2:12" x14ac:dyDescent="0.25">
      <c r="B70" s="1052"/>
      <c r="C70" s="1053"/>
      <c r="D70" s="1053"/>
      <c r="E70" s="1053"/>
      <c r="F70" s="1053"/>
      <c r="G70" s="1054"/>
      <c r="H70" s="1052"/>
      <c r="I70" s="1053"/>
      <c r="J70" s="1053"/>
      <c r="K70" s="1053"/>
      <c r="L70" s="1054"/>
    </row>
    <row r="71" spans="2:12" x14ac:dyDescent="0.25">
      <c r="B71" s="1052"/>
      <c r="C71" s="1053"/>
      <c r="D71" s="1053"/>
      <c r="E71" s="1053"/>
      <c r="F71" s="1053"/>
      <c r="G71" s="1054"/>
      <c r="H71" s="1052"/>
      <c r="I71" s="1053"/>
      <c r="J71" s="1053"/>
      <c r="K71" s="1053"/>
      <c r="L71" s="1054"/>
    </row>
    <row r="72" spans="2:12" x14ac:dyDescent="0.25">
      <c r="B72" s="1052"/>
      <c r="C72" s="1053"/>
      <c r="D72" s="1053"/>
      <c r="E72" s="1053"/>
      <c r="F72" s="1053"/>
      <c r="G72" s="1054"/>
      <c r="H72" s="1052"/>
      <c r="I72" s="1053"/>
      <c r="J72" s="1053"/>
      <c r="K72" s="1053"/>
      <c r="L72" s="1054"/>
    </row>
    <row r="73" spans="2:12" x14ac:dyDescent="0.25">
      <c r="B73" s="1052"/>
      <c r="C73" s="1053"/>
      <c r="D73" s="1053"/>
      <c r="E73" s="1053"/>
      <c r="F73" s="1053"/>
      <c r="G73" s="1054"/>
      <c r="H73" s="1052"/>
      <c r="I73" s="1053"/>
      <c r="J73" s="1053"/>
      <c r="K73" s="1053"/>
      <c r="L73" s="1054"/>
    </row>
    <row r="74" spans="2:12" x14ac:dyDescent="0.25">
      <c r="B74" s="1052"/>
      <c r="C74" s="1053"/>
      <c r="D74" s="1053"/>
      <c r="E74" s="1053"/>
      <c r="F74" s="1053"/>
      <c r="G74" s="1054"/>
      <c r="H74" s="1052"/>
      <c r="I74" s="1053"/>
      <c r="J74" s="1053"/>
      <c r="K74" s="1053"/>
      <c r="L74" s="1054"/>
    </row>
    <row r="75" spans="2:12" x14ac:dyDescent="0.25">
      <c r="B75" s="1052"/>
      <c r="C75" s="1053"/>
      <c r="D75" s="1053"/>
      <c r="E75" s="1053"/>
      <c r="F75" s="1053"/>
      <c r="G75" s="1054"/>
      <c r="H75" s="1052"/>
      <c r="I75" s="1053"/>
      <c r="J75" s="1053"/>
      <c r="K75" s="1053"/>
      <c r="L75" s="1054"/>
    </row>
    <row r="76" spans="2:12" x14ac:dyDescent="0.25">
      <c r="B76" s="1052"/>
      <c r="C76" s="1053"/>
      <c r="D76" s="1053"/>
      <c r="E76" s="1053"/>
      <c r="F76" s="1053"/>
      <c r="G76" s="1054"/>
      <c r="H76" s="1052"/>
      <c r="I76" s="1053"/>
      <c r="J76" s="1053"/>
      <c r="K76" s="1053"/>
      <c r="L76" s="1054"/>
    </row>
    <row r="77" spans="2:12" x14ac:dyDescent="0.25">
      <c r="B77" s="1052"/>
      <c r="C77" s="1053"/>
      <c r="D77" s="1053"/>
      <c r="E77" s="1053"/>
      <c r="F77" s="1053"/>
      <c r="G77" s="1054"/>
      <c r="H77" s="1052"/>
      <c r="I77" s="1053"/>
      <c r="J77" s="1053"/>
      <c r="K77" s="1053"/>
      <c r="L77" s="1054"/>
    </row>
    <row r="78" spans="2:12" ht="40.5" customHeight="1" thickBot="1" x14ac:dyDescent="0.3">
      <c r="B78" s="1052"/>
      <c r="C78" s="1053"/>
      <c r="D78" s="1053"/>
      <c r="E78" s="1053"/>
      <c r="F78" s="1053"/>
      <c r="G78" s="1054"/>
      <c r="H78" s="1052"/>
      <c r="I78" s="1053"/>
      <c r="J78" s="1053"/>
      <c r="K78" s="1053"/>
      <c r="L78" s="1054"/>
    </row>
    <row r="79" spans="2:12" ht="76.5" customHeight="1" x14ac:dyDescent="0.25">
      <c r="B79" s="1065" t="s">
        <v>1141</v>
      </c>
      <c r="C79" s="1055"/>
      <c r="D79" s="1055"/>
      <c r="E79" s="1055"/>
      <c r="F79" s="1055"/>
      <c r="G79" s="1056"/>
      <c r="H79" s="1066" t="s">
        <v>1142</v>
      </c>
      <c r="I79" s="1067"/>
      <c r="J79" s="1067"/>
      <c r="K79" s="1067"/>
      <c r="L79" s="1068"/>
    </row>
    <row r="80" spans="2:12" ht="15.75" thickBot="1" x14ac:dyDescent="0.3">
      <c r="B80" s="963"/>
      <c r="C80" s="1057"/>
      <c r="D80" s="1057"/>
      <c r="E80" s="1057"/>
      <c r="F80" s="1057"/>
      <c r="G80" s="1058"/>
      <c r="H80" s="1069"/>
      <c r="I80" s="1070"/>
      <c r="J80" s="1070"/>
      <c r="K80" s="1070"/>
      <c r="L80" s="1071"/>
    </row>
    <row r="81" spans="2:12" x14ac:dyDescent="0.25">
      <c r="B81" s="1052" t="s">
        <v>453</v>
      </c>
      <c r="C81" s="1053"/>
      <c r="D81" s="1053"/>
      <c r="E81" s="1053"/>
      <c r="F81" s="1053"/>
      <c r="G81" s="1054"/>
      <c r="H81" s="1052" t="s">
        <v>454</v>
      </c>
      <c r="I81" s="1053"/>
      <c r="J81" s="1053"/>
      <c r="K81" s="1053"/>
      <c r="L81" s="1054"/>
    </row>
    <row r="82" spans="2:12" x14ac:dyDescent="0.25">
      <c r="B82" s="1052"/>
      <c r="C82" s="1053"/>
      <c r="D82" s="1053"/>
      <c r="E82" s="1053"/>
      <c r="F82" s="1053"/>
      <c r="G82" s="1054"/>
      <c r="H82" s="1052"/>
      <c r="I82" s="1053"/>
      <c r="J82" s="1053"/>
      <c r="K82" s="1053"/>
      <c r="L82" s="1054"/>
    </row>
    <row r="83" spans="2:12" x14ac:dyDescent="0.25">
      <c r="B83" s="1052"/>
      <c r="C83" s="1053"/>
      <c r="D83" s="1053"/>
      <c r="E83" s="1053"/>
      <c r="F83" s="1053"/>
      <c r="G83" s="1054"/>
      <c r="H83" s="1052"/>
      <c r="I83" s="1053"/>
      <c r="J83" s="1053"/>
      <c r="K83" s="1053"/>
      <c r="L83" s="1054"/>
    </row>
    <row r="84" spans="2:12" x14ac:dyDescent="0.25">
      <c r="B84" s="1052"/>
      <c r="C84" s="1053"/>
      <c r="D84" s="1053"/>
      <c r="E84" s="1053"/>
      <c r="F84" s="1053"/>
      <c r="G84" s="1054"/>
      <c r="H84" s="1052"/>
      <c r="I84" s="1053"/>
      <c r="J84" s="1053"/>
      <c r="K84" s="1053"/>
      <c r="L84" s="1054"/>
    </row>
    <row r="85" spans="2:12" x14ac:dyDescent="0.25">
      <c r="B85" s="1052"/>
      <c r="C85" s="1053"/>
      <c r="D85" s="1053"/>
      <c r="E85" s="1053"/>
      <c r="F85" s="1053"/>
      <c r="G85" s="1054"/>
      <c r="H85" s="1052"/>
      <c r="I85" s="1053"/>
      <c r="J85" s="1053"/>
      <c r="K85" s="1053"/>
      <c r="L85" s="1054"/>
    </row>
    <row r="86" spans="2:12" x14ac:dyDescent="0.25">
      <c r="B86" s="1052"/>
      <c r="C86" s="1053"/>
      <c r="D86" s="1053"/>
      <c r="E86" s="1053"/>
      <c r="F86" s="1053"/>
      <c r="G86" s="1054"/>
      <c r="H86" s="1052"/>
      <c r="I86" s="1053"/>
      <c r="J86" s="1053"/>
      <c r="K86" s="1053"/>
      <c r="L86" s="1054"/>
    </row>
    <row r="87" spans="2:12" x14ac:dyDescent="0.25">
      <c r="B87" s="1052"/>
      <c r="C87" s="1053"/>
      <c r="D87" s="1053"/>
      <c r="E87" s="1053"/>
      <c r="F87" s="1053"/>
      <c r="G87" s="1054"/>
      <c r="H87" s="1052"/>
      <c r="I87" s="1053"/>
      <c r="J87" s="1053"/>
      <c r="K87" s="1053"/>
      <c r="L87" s="1054"/>
    </row>
    <row r="88" spans="2:12" x14ac:dyDescent="0.25">
      <c r="B88" s="1052"/>
      <c r="C88" s="1053"/>
      <c r="D88" s="1053"/>
      <c r="E88" s="1053"/>
      <c r="F88" s="1053"/>
      <c r="G88" s="1054"/>
      <c r="H88" s="1052"/>
      <c r="I88" s="1053"/>
      <c r="J88" s="1053"/>
      <c r="K88" s="1053"/>
      <c r="L88" s="1054"/>
    </row>
    <row r="89" spans="2:12" x14ac:dyDescent="0.25">
      <c r="B89" s="1052"/>
      <c r="C89" s="1053"/>
      <c r="D89" s="1053"/>
      <c r="E89" s="1053"/>
      <c r="F89" s="1053"/>
      <c r="G89" s="1054"/>
      <c r="H89" s="1052"/>
      <c r="I89" s="1053"/>
      <c r="J89" s="1053"/>
      <c r="K89" s="1053"/>
      <c r="L89" s="1054"/>
    </row>
    <row r="90" spans="2:12" x14ac:dyDescent="0.25">
      <c r="B90" s="1052"/>
      <c r="C90" s="1053"/>
      <c r="D90" s="1053"/>
      <c r="E90" s="1053"/>
      <c r="F90" s="1053"/>
      <c r="G90" s="1054"/>
      <c r="H90" s="1052"/>
      <c r="I90" s="1053"/>
      <c r="J90" s="1053"/>
      <c r="K90" s="1053"/>
      <c r="L90" s="1054"/>
    </row>
    <row r="91" spans="2:12" x14ac:dyDescent="0.25">
      <c r="B91" s="1052"/>
      <c r="C91" s="1053"/>
      <c r="D91" s="1053"/>
      <c r="E91" s="1053"/>
      <c r="F91" s="1053"/>
      <c r="G91" s="1054"/>
      <c r="H91" s="1052"/>
      <c r="I91" s="1053"/>
      <c r="J91" s="1053"/>
      <c r="K91" s="1053"/>
      <c r="L91" s="1054"/>
    </row>
    <row r="92" spans="2:12" x14ac:dyDescent="0.25">
      <c r="B92" s="1052"/>
      <c r="C92" s="1053"/>
      <c r="D92" s="1053"/>
      <c r="E92" s="1053"/>
      <c r="F92" s="1053"/>
      <c r="G92" s="1054"/>
      <c r="H92" s="1052"/>
      <c r="I92" s="1053"/>
      <c r="J92" s="1053"/>
      <c r="K92" s="1053"/>
      <c r="L92" s="1054"/>
    </row>
    <row r="93" spans="2:12" x14ac:dyDescent="0.25">
      <c r="B93" s="1052"/>
      <c r="C93" s="1053"/>
      <c r="D93" s="1053"/>
      <c r="E93" s="1053"/>
      <c r="F93" s="1053"/>
      <c r="G93" s="1054"/>
      <c r="H93" s="1052"/>
      <c r="I93" s="1053"/>
      <c r="J93" s="1053"/>
      <c r="K93" s="1053"/>
      <c r="L93" s="1054"/>
    </row>
    <row r="94" spans="2:12" x14ac:dyDescent="0.25">
      <c r="B94" s="1052"/>
      <c r="C94" s="1053"/>
      <c r="D94" s="1053"/>
      <c r="E94" s="1053"/>
      <c r="F94" s="1053"/>
      <c r="G94" s="1054"/>
      <c r="H94" s="1052"/>
      <c r="I94" s="1053"/>
      <c r="J94" s="1053"/>
      <c r="K94" s="1053"/>
      <c r="L94" s="1054"/>
    </row>
    <row r="95" spans="2:12" ht="91.5" customHeight="1" x14ac:dyDescent="0.25">
      <c r="B95" s="1072" t="s">
        <v>1143</v>
      </c>
      <c r="C95" s="1073"/>
      <c r="D95" s="1073"/>
      <c r="E95" s="1073"/>
      <c r="F95" s="1073"/>
      <c r="G95" s="1073"/>
      <c r="H95" s="1074" t="s">
        <v>1144</v>
      </c>
      <c r="I95" s="1075"/>
      <c r="J95" s="1075"/>
      <c r="K95" s="1075"/>
      <c r="L95" s="1076"/>
    </row>
    <row r="96" spans="2:12" x14ac:dyDescent="0.25">
      <c r="B96" s="1052" t="s">
        <v>453</v>
      </c>
      <c r="C96" s="1053"/>
      <c r="D96" s="1053"/>
      <c r="E96" s="1053"/>
      <c r="F96" s="1053"/>
      <c r="G96" s="1054"/>
      <c r="H96" s="1052" t="s">
        <v>454</v>
      </c>
      <c r="I96" s="1053"/>
      <c r="J96" s="1053"/>
      <c r="K96" s="1053"/>
      <c r="L96" s="1054"/>
    </row>
    <row r="97" spans="2:12" x14ac:dyDescent="0.25">
      <c r="B97" s="1052"/>
      <c r="C97" s="1053"/>
      <c r="D97" s="1053"/>
      <c r="E97" s="1053"/>
      <c r="F97" s="1053"/>
      <c r="G97" s="1054"/>
      <c r="H97" s="1052"/>
      <c r="I97" s="1053"/>
      <c r="J97" s="1053"/>
      <c r="K97" s="1053"/>
      <c r="L97" s="1054"/>
    </row>
    <row r="98" spans="2:12" x14ac:dyDescent="0.25">
      <c r="B98" s="1052"/>
      <c r="C98" s="1053"/>
      <c r="D98" s="1053"/>
      <c r="E98" s="1053"/>
      <c r="F98" s="1053"/>
      <c r="G98" s="1054"/>
      <c r="H98" s="1052"/>
      <c r="I98" s="1053"/>
      <c r="J98" s="1053"/>
      <c r="K98" s="1053"/>
      <c r="L98" s="1054"/>
    </row>
    <row r="99" spans="2:12" x14ac:dyDescent="0.25">
      <c r="B99" s="1052"/>
      <c r="C99" s="1053"/>
      <c r="D99" s="1053"/>
      <c r="E99" s="1053"/>
      <c r="F99" s="1053"/>
      <c r="G99" s="1054"/>
      <c r="H99" s="1052"/>
      <c r="I99" s="1053"/>
      <c r="J99" s="1053"/>
      <c r="K99" s="1053"/>
      <c r="L99" s="1054"/>
    </row>
    <row r="100" spans="2:12" x14ac:dyDescent="0.25">
      <c r="B100" s="1052"/>
      <c r="C100" s="1053"/>
      <c r="D100" s="1053"/>
      <c r="E100" s="1053"/>
      <c r="F100" s="1053"/>
      <c r="G100" s="1054"/>
      <c r="H100" s="1052"/>
      <c r="I100" s="1053"/>
      <c r="J100" s="1053"/>
      <c r="K100" s="1053"/>
      <c r="L100" s="1054"/>
    </row>
    <row r="101" spans="2:12" x14ac:dyDescent="0.25">
      <c r="B101" s="1052"/>
      <c r="C101" s="1053"/>
      <c r="D101" s="1053"/>
      <c r="E101" s="1053"/>
      <c r="F101" s="1053"/>
      <c r="G101" s="1054"/>
      <c r="H101" s="1052"/>
      <c r="I101" s="1053"/>
      <c r="J101" s="1053"/>
      <c r="K101" s="1053"/>
      <c r="L101" s="1054"/>
    </row>
    <row r="102" spans="2:12" x14ac:dyDescent="0.25">
      <c r="B102" s="1052"/>
      <c r="C102" s="1053"/>
      <c r="D102" s="1053"/>
      <c r="E102" s="1053"/>
      <c r="F102" s="1053"/>
      <c r="G102" s="1054"/>
      <c r="H102" s="1052"/>
      <c r="I102" s="1053"/>
      <c r="J102" s="1053"/>
      <c r="K102" s="1053"/>
      <c r="L102" s="1054"/>
    </row>
    <row r="103" spans="2:12" x14ac:dyDescent="0.25">
      <c r="B103" s="1052"/>
      <c r="C103" s="1053"/>
      <c r="D103" s="1053"/>
      <c r="E103" s="1053"/>
      <c r="F103" s="1053"/>
      <c r="G103" s="1054"/>
      <c r="H103" s="1052"/>
      <c r="I103" s="1053"/>
      <c r="J103" s="1053"/>
      <c r="K103" s="1053"/>
      <c r="L103" s="1054"/>
    </row>
    <row r="104" spans="2:12" x14ac:dyDescent="0.25">
      <c r="B104" s="1052"/>
      <c r="C104" s="1053"/>
      <c r="D104" s="1053"/>
      <c r="E104" s="1053"/>
      <c r="F104" s="1053"/>
      <c r="G104" s="1054"/>
      <c r="H104" s="1052"/>
      <c r="I104" s="1053"/>
      <c r="J104" s="1053"/>
      <c r="K104" s="1053"/>
      <c r="L104" s="1054"/>
    </row>
    <row r="105" spans="2:12" x14ac:dyDescent="0.25">
      <c r="B105" s="1052"/>
      <c r="C105" s="1053"/>
      <c r="D105" s="1053"/>
      <c r="E105" s="1053"/>
      <c r="F105" s="1053"/>
      <c r="G105" s="1054"/>
      <c r="H105" s="1052"/>
      <c r="I105" s="1053"/>
      <c r="J105" s="1053"/>
      <c r="K105" s="1053"/>
      <c r="L105" s="1054"/>
    </row>
    <row r="106" spans="2:12" x14ac:dyDescent="0.25">
      <c r="B106" s="1052"/>
      <c r="C106" s="1053"/>
      <c r="D106" s="1053"/>
      <c r="E106" s="1053"/>
      <c r="F106" s="1053"/>
      <c r="G106" s="1054"/>
      <c r="H106" s="1052"/>
      <c r="I106" s="1053"/>
      <c r="J106" s="1053"/>
      <c r="K106" s="1053"/>
      <c r="L106" s="1054"/>
    </row>
    <row r="107" spans="2:12" x14ac:dyDescent="0.25">
      <c r="B107" s="1052"/>
      <c r="C107" s="1053"/>
      <c r="D107" s="1053"/>
      <c r="E107" s="1053"/>
      <c r="F107" s="1053"/>
      <c r="G107" s="1054"/>
      <c r="H107" s="1052"/>
      <c r="I107" s="1053"/>
      <c r="J107" s="1053"/>
      <c r="K107" s="1053"/>
      <c r="L107" s="1054"/>
    </row>
    <row r="108" spans="2:12" x14ac:dyDescent="0.25">
      <c r="B108" s="1052"/>
      <c r="C108" s="1053"/>
      <c r="D108" s="1053"/>
      <c r="E108" s="1053"/>
      <c r="F108" s="1053"/>
      <c r="G108" s="1054"/>
      <c r="H108" s="1052"/>
      <c r="I108" s="1053"/>
      <c r="J108" s="1053"/>
      <c r="K108" s="1053"/>
      <c r="L108" s="1054"/>
    </row>
    <row r="109" spans="2:12" ht="30.75" customHeight="1" thickBot="1" x14ac:dyDescent="0.3">
      <c r="B109" s="1052"/>
      <c r="C109" s="1053"/>
      <c r="D109" s="1053"/>
      <c r="E109" s="1053"/>
      <c r="F109" s="1053"/>
      <c r="G109" s="1054"/>
      <c r="H109" s="1052"/>
      <c r="I109" s="1053"/>
      <c r="J109" s="1053"/>
      <c r="K109" s="1053"/>
      <c r="L109" s="1054"/>
    </row>
    <row r="110" spans="2:12" ht="59.25" customHeight="1" x14ac:dyDescent="0.25">
      <c r="B110" s="1065" t="s">
        <v>1145</v>
      </c>
      <c r="C110" s="1055"/>
      <c r="D110" s="1055"/>
      <c r="E110" s="1055"/>
      <c r="F110" s="1055"/>
      <c r="G110" s="1056"/>
      <c r="H110" s="1065" t="s">
        <v>1146</v>
      </c>
      <c r="I110" s="1055"/>
      <c r="J110" s="1055"/>
      <c r="K110" s="1055"/>
      <c r="L110" s="1056"/>
    </row>
    <row r="111" spans="2:12" ht="5.25" customHeight="1" thickBot="1" x14ac:dyDescent="0.3">
      <c r="B111" s="963"/>
      <c r="C111" s="1057"/>
      <c r="D111" s="1057"/>
      <c r="E111" s="1057"/>
      <c r="F111" s="1057"/>
      <c r="G111" s="1058"/>
      <c r="H111" s="963"/>
      <c r="I111" s="1057"/>
      <c r="J111" s="1057"/>
      <c r="K111" s="1057"/>
      <c r="L111" s="1058"/>
    </row>
    <row r="112" spans="2:12" x14ac:dyDescent="0.25">
      <c r="B112" s="1052" t="s">
        <v>453</v>
      </c>
      <c r="C112" s="1053"/>
      <c r="D112" s="1053"/>
      <c r="E112" s="1053"/>
      <c r="F112" s="1053"/>
      <c r="G112" s="1054"/>
      <c r="H112" s="1052" t="s">
        <v>454</v>
      </c>
      <c r="I112" s="1053"/>
      <c r="J112" s="1053"/>
      <c r="K112" s="1053"/>
      <c r="L112" s="1054"/>
    </row>
    <row r="113" spans="2:12" x14ac:dyDescent="0.25">
      <c r="B113" s="1052"/>
      <c r="C113" s="1053"/>
      <c r="D113" s="1053"/>
      <c r="E113" s="1053"/>
      <c r="F113" s="1053"/>
      <c r="G113" s="1054"/>
      <c r="H113" s="1052"/>
      <c r="I113" s="1053"/>
      <c r="J113" s="1053"/>
      <c r="K113" s="1053"/>
      <c r="L113" s="1054"/>
    </row>
    <row r="114" spans="2:12" x14ac:dyDescent="0.25">
      <c r="B114" s="1052"/>
      <c r="C114" s="1053"/>
      <c r="D114" s="1053"/>
      <c r="E114" s="1053"/>
      <c r="F114" s="1053"/>
      <c r="G114" s="1054"/>
      <c r="H114" s="1052"/>
      <c r="I114" s="1053"/>
      <c r="J114" s="1053"/>
      <c r="K114" s="1053"/>
      <c r="L114" s="1054"/>
    </row>
    <row r="115" spans="2:12" x14ac:dyDescent="0.25">
      <c r="B115" s="1052"/>
      <c r="C115" s="1053"/>
      <c r="D115" s="1053"/>
      <c r="E115" s="1053"/>
      <c r="F115" s="1053"/>
      <c r="G115" s="1054"/>
      <c r="H115" s="1052"/>
      <c r="I115" s="1053"/>
      <c r="J115" s="1053"/>
      <c r="K115" s="1053"/>
      <c r="L115" s="1054"/>
    </row>
    <row r="116" spans="2:12" x14ac:dyDescent="0.25">
      <c r="B116" s="1052"/>
      <c r="C116" s="1053"/>
      <c r="D116" s="1053"/>
      <c r="E116" s="1053"/>
      <c r="F116" s="1053"/>
      <c r="G116" s="1054"/>
      <c r="H116" s="1052"/>
      <c r="I116" s="1053"/>
      <c r="J116" s="1053"/>
      <c r="K116" s="1053"/>
      <c r="L116" s="1054"/>
    </row>
    <row r="117" spans="2:12" x14ac:dyDescent="0.25">
      <c r="B117" s="1052"/>
      <c r="C117" s="1053"/>
      <c r="D117" s="1053"/>
      <c r="E117" s="1053"/>
      <c r="F117" s="1053"/>
      <c r="G117" s="1054"/>
      <c r="H117" s="1052"/>
      <c r="I117" s="1053"/>
      <c r="J117" s="1053"/>
      <c r="K117" s="1053"/>
      <c r="L117" s="1054"/>
    </row>
    <row r="118" spans="2:12" x14ac:dyDescent="0.25">
      <c r="B118" s="1052"/>
      <c r="C118" s="1053"/>
      <c r="D118" s="1053"/>
      <c r="E118" s="1053"/>
      <c r="F118" s="1053"/>
      <c r="G118" s="1054"/>
      <c r="H118" s="1052"/>
      <c r="I118" s="1053"/>
      <c r="J118" s="1053"/>
      <c r="K118" s="1053"/>
      <c r="L118" s="1054"/>
    </row>
    <row r="119" spans="2:12" x14ac:dyDescent="0.25">
      <c r="B119" s="1052"/>
      <c r="C119" s="1053"/>
      <c r="D119" s="1053"/>
      <c r="E119" s="1053"/>
      <c r="F119" s="1053"/>
      <c r="G119" s="1054"/>
      <c r="H119" s="1052"/>
      <c r="I119" s="1053"/>
      <c r="J119" s="1053"/>
      <c r="K119" s="1053"/>
      <c r="L119" s="1054"/>
    </row>
    <row r="120" spans="2:12" x14ac:dyDescent="0.25">
      <c r="B120" s="1052"/>
      <c r="C120" s="1053"/>
      <c r="D120" s="1053"/>
      <c r="E120" s="1053"/>
      <c r="F120" s="1053"/>
      <c r="G120" s="1054"/>
      <c r="H120" s="1052"/>
      <c r="I120" s="1053"/>
      <c r="J120" s="1053"/>
      <c r="K120" s="1053"/>
      <c r="L120" s="1054"/>
    </row>
    <row r="121" spans="2:12" x14ac:dyDescent="0.25">
      <c r="B121" s="1052"/>
      <c r="C121" s="1053"/>
      <c r="D121" s="1053"/>
      <c r="E121" s="1053"/>
      <c r="F121" s="1053"/>
      <c r="G121" s="1054"/>
      <c r="H121" s="1052"/>
      <c r="I121" s="1053"/>
      <c r="J121" s="1053"/>
      <c r="K121" s="1053"/>
      <c r="L121" s="1054"/>
    </row>
    <row r="122" spans="2:12" x14ac:dyDescent="0.25">
      <c r="B122" s="1052"/>
      <c r="C122" s="1053"/>
      <c r="D122" s="1053"/>
      <c r="E122" s="1053"/>
      <c r="F122" s="1053"/>
      <c r="G122" s="1054"/>
      <c r="H122" s="1052"/>
      <c r="I122" s="1053"/>
      <c r="J122" s="1053"/>
      <c r="K122" s="1053"/>
      <c r="L122" s="1054"/>
    </row>
    <row r="123" spans="2:12" x14ac:dyDescent="0.25">
      <c r="B123" s="1052"/>
      <c r="C123" s="1053"/>
      <c r="D123" s="1053"/>
      <c r="E123" s="1053"/>
      <c r="F123" s="1053"/>
      <c r="G123" s="1054"/>
      <c r="H123" s="1052"/>
      <c r="I123" s="1053"/>
      <c r="J123" s="1053"/>
      <c r="K123" s="1053"/>
      <c r="L123" s="1054"/>
    </row>
    <row r="124" spans="2:12" x14ac:dyDescent="0.25">
      <c r="B124" s="1052"/>
      <c r="C124" s="1053"/>
      <c r="D124" s="1053"/>
      <c r="E124" s="1053"/>
      <c r="F124" s="1053"/>
      <c r="G124" s="1054"/>
      <c r="H124" s="1052"/>
      <c r="I124" s="1053"/>
      <c r="J124" s="1053"/>
      <c r="K124" s="1053"/>
      <c r="L124" s="1054"/>
    </row>
    <row r="125" spans="2:12" ht="15.75" thickBot="1" x14ac:dyDescent="0.3">
      <c r="B125" s="1052"/>
      <c r="C125" s="1053"/>
      <c r="D125" s="1053"/>
      <c r="E125" s="1053"/>
      <c r="F125" s="1053"/>
      <c r="G125" s="1054"/>
      <c r="H125" s="1052"/>
      <c r="I125" s="1053"/>
      <c r="J125" s="1053"/>
      <c r="K125" s="1053"/>
      <c r="L125" s="1054"/>
    </row>
    <row r="126" spans="2:12" ht="69.75" customHeight="1" x14ac:dyDescent="0.25">
      <c r="B126" s="962" t="s">
        <v>1147</v>
      </c>
      <c r="C126" s="1055"/>
      <c r="D126" s="1055"/>
      <c r="E126" s="1055"/>
      <c r="F126" s="1055"/>
      <c r="G126" s="1056"/>
      <c r="H126" s="962" t="s">
        <v>1148</v>
      </c>
      <c r="I126" s="1055"/>
      <c r="J126" s="1055"/>
      <c r="K126" s="1055"/>
      <c r="L126" s="1056"/>
    </row>
    <row r="127" spans="2:12" ht="5.25" customHeight="1" thickBot="1" x14ac:dyDescent="0.3">
      <c r="B127" s="963"/>
      <c r="C127" s="1057"/>
      <c r="D127" s="1057"/>
      <c r="E127" s="1057"/>
      <c r="F127" s="1057"/>
      <c r="G127" s="1058"/>
      <c r="H127" s="963"/>
      <c r="I127" s="1057"/>
      <c r="J127" s="1057"/>
      <c r="K127" s="1057"/>
      <c r="L127" s="1058"/>
    </row>
    <row r="128" spans="2:12" x14ac:dyDescent="0.25">
      <c r="B128" s="1052" t="s">
        <v>453</v>
      </c>
      <c r="C128" s="1053"/>
      <c r="D128" s="1053"/>
      <c r="E128" s="1053"/>
      <c r="F128" s="1053"/>
      <c r="G128" s="1054"/>
      <c r="H128" s="1052" t="s">
        <v>454</v>
      </c>
      <c r="I128" s="1053"/>
      <c r="J128" s="1053"/>
      <c r="K128" s="1053"/>
      <c r="L128" s="1054"/>
    </row>
    <row r="129" spans="2:12" x14ac:dyDescent="0.25">
      <c r="B129" s="1052"/>
      <c r="C129" s="1053"/>
      <c r="D129" s="1053"/>
      <c r="E129" s="1053"/>
      <c r="F129" s="1053"/>
      <c r="G129" s="1054"/>
      <c r="H129" s="1052"/>
      <c r="I129" s="1053"/>
      <c r="J129" s="1053"/>
      <c r="K129" s="1053"/>
      <c r="L129" s="1054"/>
    </row>
    <row r="130" spans="2:12" x14ac:dyDescent="0.25">
      <c r="B130" s="1052"/>
      <c r="C130" s="1053"/>
      <c r="D130" s="1053"/>
      <c r="E130" s="1053"/>
      <c r="F130" s="1053"/>
      <c r="G130" s="1054"/>
      <c r="H130" s="1052"/>
      <c r="I130" s="1053"/>
      <c r="J130" s="1053"/>
      <c r="K130" s="1053"/>
      <c r="L130" s="1054"/>
    </row>
    <row r="131" spans="2:12" x14ac:dyDescent="0.25">
      <c r="B131" s="1052"/>
      <c r="C131" s="1053"/>
      <c r="D131" s="1053"/>
      <c r="E131" s="1053"/>
      <c r="F131" s="1053"/>
      <c r="G131" s="1054"/>
      <c r="H131" s="1052"/>
      <c r="I131" s="1053"/>
      <c r="J131" s="1053"/>
      <c r="K131" s="1053"/>
      <c r="L131" s="1054"/>
    </row>
    <row r="132" spans="2:12" x14ac:dyDescent="0.25">
      <c r="B132" s="1052"/>
      <c r="C132" s="1053"/>
      <c r="D132" s="1053"/>
      <c r="E132" s="1053"/>
      <c r="F132" s="1053"/>
      <c r="G132" s="1054"/>
      <c r="H132" s="1052"/>
      <c r="I132" s="1053"/>
      <c r="J132" s="1053"/>
      <c r="K132" s="1053"/>
      <c r="L132" s="1054"/>
    </row>
    <row r="133" spans="2:12" x14ac:dyDescent="0.25">
      <c r="B133" s="1052"/>
      <c r="C133" s="1053"/>
      <c r="D133" s="1053"/>
      <c r="E133" s="1053"/>
      <c r="F133" s="1053"/>
      <c r="G133" s="1054"/>
      <c r="H133" s="1052"/>
      <c r="I133" s="1053"/>
      <c r="J133" s="1053"/>
      <c r="K133" s="1053"/>
      <c r="L133" s="1054"/>
    </row>
    <row r="134" spans="2:12" x14ac:dyDescent="0.25">
      <c r="B134" s="1052"/>
      <c r="C134" s="1053"/>
      <c r="D134" s="1053"/>
      <c r="E134" s="1053"/>
      <c r="F134" s="1053"/>
      <c r="G134" s="1054"/>
      <c r="H134" s="1052"/>
      <c r="I134" s="1053"/>
      <c r="J134" s="1053"/>
      <c r="K134" s="1053"/>
      <c r="L134" s="1054"/>
    </row>
    <row r="135" spans="2:12" x14ac:dyDescent="0.25">
      <c r="B135" s="1052"/>
      <c r="C135" s="1053"/>
      <c r="D135" s="1053"/>
      <c r="E135" s="1053"/>
      <c r="F135" s="1053"/>
      <c r="G135" s="1054"/>
      <c r="H135" s="1052"/>
      <c r="I135" s="1053"/>
      <c r="J135" s="1053"/>
      <c r="K135" s="1053"/>
      <c r="L135" s="1054"/>
    </row>
    <row r="136" spans="2:12" x14ac:dyDescent="0.25">
      <c r="B136" s="1052"/>
      <c r="C136" s="1053"/>
      <c r="D136" s="1053"/>
      <c r="E136" s="1053"/>
      <c r="F136" s="1053"/>
      <c r="G136" s="1054"/>
      <c r="H136" s="1052"/>
      <c r="I136" s="1053"/>
      <c r="J136" s="1053"/>
      <c r="K136" s="1053"/>
      <c r="L136" s="1054"/>
    </row>
    <row r="137" spans="2:12" x14ac:dyDescent="0.25">
      <c r="B137" s="1052"/>
      <c r="C137" s="1053"/>
      <c r="D137" s="1053"/>
      <c r="E137" s="1053"/>
      <c r="F137" s="1053"/>
      <c r="G137" s="1054"/>
      <c r="H137" s="1052"/>
      <c r="I137" s="1053"/>
      <c r="J137" s="1053"/>
      <c r="K137" s="1053"/>
      <c r="L137" s="1054"/>
    </row>
    <row r="138" spans="2:12" x14ac:dyDescent="0.25">
      <c r="B138" s="1052"/>
      <c r="C138" s="1053"/>
      <c r="D138" s="1053"/>
      <c r="E138" s="1053"/>
      <c r="F138" s="1053"/>
      <c r="G138" s="1054"/>
      <c r="H138" s="1052"/>
      <c r="I138" s="1053"/>
      <c r="J138" s="1053"/>
      <c r="K138" s="1053"/>
      <c r="L138" s="1054"/>
    </row>
    <row r="139" spans="2:12" x14ac:dyDescent="0.25">
      <c r="B139" s="1052"/>
      <c r="C139" s="1053"/>
      <c r="D139" s="1053"/>
      <c r="E139" s="1053"/>
      <c r="F139" s="1053"/>
      <c r="G139" s="1054"/>
      <c r="H139" s="1052"/>
      <c r="I139" s="1053"/>
      <c r="J139" s="1053"/>
      <c r="K139" s="1053"/>
      <c r="L139" s="1054"/>
    </row>
    <row r="140" spans="2:12" x14ac:dyDescent="0.25">
      <c r="B140" s="1052"/>
      <c r="C140" s="1053"/>
      <c r="D140" s="1053"/>
      <c r="E140" s="1053"/>
      <c r="F140" s="1053"/>
      <c r="G140" s="1054"/>
      <c r="H140" s="1052"/>
      <c r="I140" s="1053"/>
      <c r="J140" s="1053"/>
      <c r="K140" s="1053"/>
      <c r="L140" s="1054"/>
    </row>
    <row r="141" spans="2:12" ht="15.75" thickBot="1" x14ac:dyDescent="0.3">
      <c r="B141" s="1052"/>
      <c r="C141" s="1053"/>
      <c r="D141" s="1053"/>
      <c r="E141" s="1053"/>
      <c r="F141" s="1053"/>
      <c r="G141" s="1054"/>
      <c r="H141" s="1052"/>
      <c r="I141" s="1053"/>
      <c r="J141" s="1053"/>
      <c r="K141" s="1053"/>
      <c r="L141" s="1054"/>
    </row>
    <row r="142" spans="2:12" x14ac:dyDescent="0.25">
      <c r="B142" s="962" t="s">
        <v>1149</v>
      </c>
      <c r="C142" s="1055"/>
      <c r="D142" s="1055"/>
      <c r="E142" s="1055"/>
      <c r="F142" s="1055"/>
      <c r="G142" s="1056"/>
      <c r="H142" s="962" t="s">
        <v>1150</v>
      </c>
      <c r="I142" s="1055"/>
      <c r="J142" s="1055"/>
      <c r="K142" s="1055"/>
      <c r="L142" s="1056"/>
    </row>
    <row r="143" spans="2:12" ht="69" customHeight="1" thickBot="1" x14ac:dyDescent="0.3">
      <c r="B143" s="963"/>
      <c r="C143" s="1057"/>
      <c r="D143" s="1057"/>
      <c r="E143" s="1057"/>
      <c r="F143" s="1057"/>
      <c r="G143" s="1058"/>
      <c r="H143" s="963"/>
      <c r="I143" s="1057"/>
      <c r="J143" s="1057"/>
      <c r="K143" s="1057"/>
      <c r="L143" s="1058"/>
    </row>
    <row r="144" spans="2:12" x14ac:dyDescent="0.25">
      <c r="B144" s="1052" t="s">
        <v>453</v>
      </c>
      <c r="C144" s="1053"/>
      <c r="D144" s="1053"/>
      <c r="E144" s="1053"/>
      <c r="F144" s="1053"/>
      <c r="G144" s="1054"/>
      <c r="H144" s="1052" t="s">
        <v>454</v>
      </c>
      <c r="I144" s="1053"/>
      <c r="J144" s="1053"/>
      <c r="K144" s="1053"/>
      <c r="L144" s="1054"/>
    </row>
    <row r="145" spans="2:12" x14ac:dyDescent="0.25">
      <c r="B145" s="1052"/>
      <c r="C145" s="1053"/>
      <c r="D145" s="1053"/>
      <c r="E145" s="1053"/>
      <c r="F145" s="1053"/>
      <c r="G145" s="1054"/>
      <c r="H145" s="1052"/>
      <c r="I145" s="1053"/>
      <c r="J145" s="1053"/>
      <c r="K145" s="1053"/>
      <c r="L145" s="1054"/>
    </row>
    <row r="146" spans="2:12" x14ac:dyDescent="0.25">
      <c r="B146" s="1052"/>
      <c r="C146" s="1053"/>
      <c r="D146" s="1053"/>
      <c r="E146" s="1053"/>
      <c r="F146" s="1053"/>
      <c r="G146" s="1054"/>
      <c r="H146" s="1052"/>
      <c r="I146" s="1053"/>
      <c r="J146" s="1053"/>
      <c r="K146" s="1053"/>
      <c r="L146" s="1054"/>
    </row>
    <row r="147" spans="2:12" x14ac:dyDescent="0.25">
      <c r="B147" s="1052"/>
      <c r="C147" s="1053"/>
      <c r="D147" s="1053"/>
      <c r="E147" s="1053"/>
      <c r="F147" s="1053"/>
      <c r="G147" s="1054"/>
      <c r="H147" s="1052"/>
      <c r="I147" s="1053"/>
      <c r="J147" s="1053"/>
      <c r="K147" s="1053"/>
      <c r="L147" s="1054"/>
    </row>
    <row r="148" spans="2:12" x14ac:dyDescent="0.25">
      <c r="B148" s="1052"/>
      <c r="C148" s="1053"/>
      <c r="D148" s="1053"/>
      <c r="E148" s="1053"/>
      <c r="F148" s="1053"/>
      <c r="G148" s="1054"/>
      <c r="H148" s="1052"/>
      <c r="I148" s="1053"/>
      <c r="J148" s="1053"/>
      <c r="K148" s="1053"/>
      <c r="L148" s="1054"/>
    </row>
    <row r="149" spans="2:12" x14ac:dyDescent="0.25">
      <c r="B149" s="1052"/>
      <c r="C149" s="1053"/>
      <c r="D149" s="1053"/>
      <c r="E149" s="1053"/>
      <c r="F149" s="1053"/>
      <c r="G149" s="1054"/>
      <c r="H149" s="1052"/>
      <c r="I149" s="1053"/>
      <c r="J149" s="1053"/>
      <c r="K149" s="1053"/>
      <c r="L149" s="1054"/>
    </row>
    <row r="150" spans="2:12" x14ac:dyDescent="0.25">
      <c r="B150" s="1052"/>
      <c r="C150" s="1053"/>
      <c r="D150" s="1053"/>
      <c r="E150" s="1053"/>
      <c r="F150" s="1053"/>
      <c r="G150" s="1054"/>
      <c r="H150" s="1052"/>
      <c r="I150" s="1053"/>
      <c r="J150" s="1053"/>
      <c r="K150" s="1053"/>
      <c r="L150" s="1054"/>
    </row>
    <row r="151" spans="2:12" x14ac:dyDescent="0.25">
      <c r="B151" s="1052"/>
      <c r="C151" s="1053"/>
      <c r="D151" s="1053"/>
      <c r="E151" s="1053"/>
      <c r="F151" s="1053"/>
      <c r="G151" s="1054"/>
      <c r="H151" s="1052"/>
      <c r="I151" s="1053"/>
      <c r="J151" s="1053"/>
      <c r="K151" s="1053"/>
      <c r="L151" s="1054"/>
    </row>
    <row r="152" spans="2:12" x14ac:dyDescent="0.25">
      <c r="B152" s="1052"/>
      <c r="C152" s="1053"/>
      <c r="D152" s="1053"/>
      <c r="E152" s="1053"/>
      <c r="F152" s="1053"/>
      <c r="G152" s="1054"/>
      <c r="H152" s="1052"/>
      <c r="I152" s="1053"/>
      <c r="J152" s="1053"/>
      <c r="K152" s="1053"/>
      <c r="L152" s="1054"/>
    </row>
    <row r="153" spans="2:12" x14ac:dyDescent="0.25">
      <c r="B153" s="1052"/>
      <c r="C153" s="1053"/>
      <c r="D153" s="1053"/>
      <c r="E153" s="1053"/>
      <c r="F153" s="1053"/>
      <c r="G153" s="1054"/>
      <c r="H153" s="1052"/>
      <c r="I153" s="1053"/>
      <c r="J153" s="1053"/>
      <c r="K153" s="1053"/>
      <c r="L153" s="1054"/>
    </row>
    <row r="154" spans="2:12" x14ac:dyDescent="0.25">
      <c r="B154" s="1052"/>
      <c r="C154" s="1053"/>
      <c r="D154" s="1053"/>
      <c r="E154" s="1053"/>
      <c r="F154" s="1053"/>
      <c r="G154" s="1054"/>
      <c r="H154" s="1052"/>
      <c r="I154" s="1053"/>
      <c r="J154" s="1053"/>
      <c r="K154" s="1053"/>
      <c r="L154" s="1054"/>
    </row>
    <row r="155" spans="2:12" x14ac:dyDescent="0.25">
      <c r="B155" s="1052"/>
      <c r="C155" s="1053"/>
      <c r="D155" s="1053"/>
      <c r="E155" s="1053"/>
      <c r="F155" s="1053"/>
      <c r="G155" s="1054"/>
      <c r="H155" s="1052"/>
      <c r="I155" s="1053"/>
      <c r="J155" s="1053"/>
      <c r="K155" s="1053"/>
      <c r="L155" s="1054"/>
    </row>
    <row r="156" spans="2:12" x14ac:dyDescent="0.25">
      <c r="B156" s="1052"/>
      <c r="C156" s="1053"/>
      <c r="D156" s="1053"/>
      <c r="E156" s="1053"/>
      <c r="F156" s="1053"/>
      <c r="G156" s="1054"/>
      <c r="H156" s="1052"/>
      <c r="I156" s="1053"/>
      <c r="J156" s="1053"/>
      <c r="K156" s="1053"/>
      <c r="L156" s="1054"/>
    </row>
    <row r="157" spans="2:12" ht="15.75" thickBot="1" x14ac:dyDescent="0.3">
      <c r="B157" s="1052"/>
      <c r="C157" s="1053"/>
      <c r="D157" s="1053"/>
      <c r="E157" s="1053"/>
      <c r="F157" s="1053"/>
      <c r="G157" s="1054"/>
      <c r="H157" s="1052"/>
      <c r="I157" s="1053"/>
      <c r="J157" s="1053"/>
      <c r="K157" s="1053"/>
      <c r="L157" s="1054"/>
    </row>
    <row r="158" spans="2:12" ht="15" customHeight="1" x14ac:dyDescent="0.25">
      <c r="B158" s="962" t="s">
        <v>1151</v>
      </c>
      <c r="C158" s="1055"/>
      <c r="D158" s="1055"/>
      <c r="E158" s="1055"/>
      <c r="F158" s="1055"/>
      <c r="G158" s="1056"/>
      <c r="H158" s="962" t="s">
        <v>1152</v>
      </c>
      <c r="I158" s="1055"/>
      <c r="J158" s="1055"/>
      <c r="K158" s="1055"/>
      <c r="L158" s="1056"/>
    </row>
    <row r="159" spans="2:12" ht="46.5" customHeight="1" thickBot="1" x14ac:dyDescent="0.3">
      <c r="B159" s="963"/>
      <c r="C159" s="1057"/>
      <c r="D159" s="1057"/>
      <c r="E159" s="1057"/>
      <c r="F159" s="1057"/>
      <c r="G159" s="1058"/>
      <c r="H159" s="963"/>
      <c r="I159" s="1057"/>
      <c r="J159" s="1057"/>
      <c r="K159" s="1057"/>
      <c r="L159" s="1058"/>
    </row>
    <row r="160" spans="2:12" x14ac:dyDescent="0.25">
      <c r="B160" s="1052" t="s">
        <v>453</v>
      </c>
      <c r="C160" s="1053"/>
      <c r="D160" s="1053"/>
      <c r="E160" s="1053"/>
      <c r="F160" s="1053"/>
      <c r="G160" s="1054"/>
      <c r="H160" s="1052" t="s">
        <v>454</v>
      </c>
      <c r="I160" s="1053"/>
      <c r="J160" s="1053"/>
      <c r="K160" s="1053"/>
      <c r="L160" s="1054"/>
    </row>
    <row r="161" spans="2:12" x14ac:dyDescent="0.25">
      <c r="B161" s="1052"/>
      <c r="C161" s="1053"/>
      <c r="D161" s="1053"/>
      <c r="E161" s="1053"/>
      <c r="F161" s="1053"/>
      <c r="G161" s="1054"/>
      <c r="H161" s="1052"/>
      <c r="I161" s="1053"/>
      <c r="J161" s="1053"/>
      <c r="K161" s="1053"/>
      <c r="L161" s="1054"/>
    </row>
    <row r="162" spans="2:12" x14ac:dyDescent="0.25">
      <c r="B162" s="1052"/>
      <c r="C162" s="1053"/>
      <c r="D162" s="1053"/>
      <c r="E162" s="1053"/>
      <c r="F162" s="1053"/>
      <c r="G162" s="1054"/>
      <c r="H162" s="1052"/>
      <c r="I162" s="1053"/>
      <c r="J162" s="1053"/>
      <c r="K162" s="1053"/>
      <c r="L162" s="1054"/>
    </row>
    <row r="163" spans="2:12" x14ac:dyDescent="0.25">
      <c r="B163" s="1052"/>
      <c r="C163" s="1053"/>
      <c r="D163" s="1053"/>
      <c r="E163" s="1053"/>
      <c r="F163" s="1053"/>
      <c r="G163" s="1054"/>
      <c r="H163" s="1052"/>
      <c r="I163" s="1053"/>
      <c r="J163" s="1053"/>
      <c r="K163" s="1053"/>
      <c r="L163" s="1054"/>
    </row>
    <row r="164" spans="2:12" x14ac:dyDescent="0.25">
      <c r="B164" s="1052"/>
      <c r="C164" s="1053"/>
      <c r="D164" s="1053"/>
      <c r="E164" s="1053"/>
      <c r="F164" s="1053"/>
      <c r="G164" s="1054"/>
      <c r="H164" s="1052"/>
      <c r="I164" s="1053"/>
      <c r="J164" s="1053"/>
      <c r="K164" s="1053"/>
      <c r="L164" s="1054"/>
    </row>
    <row r="165" spans="2:12" x14ac:dyDescent="0.25">
      <c r="B165" s="1052"/>
      <c r="C165" s="1053"/>
      <c r="D165" s="1053"/>
      <c r="E165" s="1053"/>
      <c r="F165" s="1053"/>
      <c r="G165" s="1054"/>
      <c r="H165" s="1052"/>
      <c r="I165" s="1053"/>
      <c r="J165" s="1053"/>
      <c r="K165" s="1053"/>
      <c r="L165" s="1054"/>
    </row>
    <row r="166" spans="2:12" x14ac:dyDescent="0.25">
      <c r="B166" s="1052"/>
      <c r="C166" s="1053"/>
      <c r="D166" s="1053"/>
      <c r="E166" s="1053"/>
      <c r="F166" s="1053"/>
      <c r="G166" s="1054"/>
      <c r="H166" s="1052"/>
      <c r="I166" s="1053"/>
      <c r="J166" s="1053"/>
      <c r="K166" s="1053"/>
      <c r="L166" s="1054"/>
    </row>
    <row r="167" spans="2:12" x14ac:dyDescent="0.25">
      <c r="B167" s="1052"/>
      <c r="C167" s="1053"/>
      <c r="D167" s="1053"/>
      <c r="E167" s="1053"/>
      <c r="F167" s="1053"/>
      <c r="G167" s="1054"/>
      <c r="H167" s="1052"/>
      <c r="I167" s="1053"/>
      <c r="J167" s="1053"/>
      <c r="K167" s="1053"/>
      <c r="L167" s="1054"/>
    </row>
    <row r="168" spans="2:12" x14ac:dyDescent="0.25">
      <c r="B168" s="1052"/>
      <c r="C168" s="1053"/>
      <c r="D168" s="1053"/>
      <c r="E168" s="1053"/>
      <c r="F168" s="1053"/>
      <c r="G168" s="1054"/>
      <c r="H168" s="1052"/>
      <c r="I168" s="1053"/>
      <c r="J168" s="1053"/>
      <c r="K168" s="1053"/>
      <c r="L168" s="1054"/>
    </row>
    <row r="169" spans="2:12" x14ac:dyDescent="0.25">
      <c r="B169" s="1052"/>
      <c r="C169" s="1053"/>
      <c r="D169" s="1053"/>
      <c r="E169" s="1053"/>
      <c r="F169" s="1053"/>
      <c r="G169" s="1054"/>
      <c r="H169" s="1052"/>
      <c r="I169" s="1053"/>
      <c r="J169" s="1053"/>
      <c r="K169" s="1053"/>
      <c r="L169" s="1054"/>
    </row>
    <row r="170" spans="2:12" x14ac:dyDescent="0.25">
      <c r="B170" s="1052"/>
      <c r="C170" s="1053"/>
      <c r="D170" s="1053"/>
      <c r="E170" s="1053"/>
      <c r="F170" s="1053"/>
      <c r="G170" s="1054"/>
      <c r="H170" s="1052"/>
      <c r="I170" s="1053"/>
      <c r="J170" s="1053"/>
      <c r="K170" s="1053"/>
      <c r="L170" s="1054"/>
    </row>
    <row r="171" spans="2:12" x14ac:dyDescent="0.25">
      <c r="B171" s="1052"/>
      <c r="C171" s="1053"/>
      <c r="D171" s="1053"/>
      <c r="E171" s="1053"/>
      <c r="F171" s="1053"/>
      <c r="G171" s="1054"/>
      <c r="H171" s="1052"/>
      <c r="I171" s="1053"/>
      <c r="J171" s="1053"/>
      <c r="K171" s="1053"/>
      <c r="L171" s="1054"/>
    </row>
    <row r="172" spans="2:12" x14ac:dyDescent="0.25">
      <c r="B172" s="1052"/>
      <c r="C172" s="1053"/>
      <c r="D172" s="1053"/>
      <c r="E172" s="1053"/>
      <c r="F172" s="1053"/>
      <c r="G172" s="1054"/>
      <c r="H172" s="1052"/>
      <c r="I172" s="1053"/>
      <c r="J172" s="1053"/>
      <c r="K172" s="1053"/>
      <c r="L172" s="1054"/>
    </row>
    <row r="173" spans="2:12" ht="63" customHeight="1" thickBot="1" x14ac:dyDescent="0.3">
      <c r="B173" s="1052"/>
      <c r="C173" s="1053"/>
      <c r="D173" s="1053"/>
      <c r="E173" s="1053"/>
      <c r="F173" s="1053"/>
      <c r="G173" s="1054"/>
      <c r="H173" s="1052"/>
      <c r="I173" s="1053"/>
      <c r="J173" s="1053"/>
      <c r="K173" s="1053"/>
      <c r="L173" s="1054"/>
    </row>
    <row r="174" spans="2:12" ht="15" customHeight="1" x14ac:dyDescent="0.25">
      <c r="B174" s="962" t="s">
        <v>1153</v>
      </c>
      <c r="C174" s="1055"/>
      <c r="D174" s="1055"/>
      <c r="E174" s="1055"/>
      <c r="F174" s="1055"/>
      <c r="G174" s="1056"/>
      <c r="H174" s="962" t="s">
        <v>1154</v>
      </c>
      <c r="I174" s="1055"/>
      <c r="J174" s="1055"/>
      <c r="K174" s="1055"/>
      <c r="L174" s="1056"/>
    </row>
    <row r="175" spans="2:12" ht="66" customHeight="1" thickBot="1" x14ac:dyDescent="0.3">
      <c r="B175" s="963"/>
      <c r="C175" s="1057"/>
      <c r="D175" s="1057"/>
      <c r="E175" s="1057"/>
      <c r="F175" s="1057"/>
      <c r="G175" s="1058"/>
      <c r="H175" s="963"/>
      <c r="I175" s="1057"/>
      <c r="J175" s="1057"/>
      <c r="K175" s="1057"/>
      <c r="L175" s="1058"/>
    </row>
    <row r="176" spans="2:12" x14ac:dyDescent="0.25">
      <c r="B176" s="1052" t="s">
        <v>453</v>
      </c>
      <c r="C176" s="1053"/>
      <c r="D176" s="1053"/>
      <c r="E176" s="1053"/>
      <c r="F176" s="1053"/>
      <c r="G176" s="1054"/>
      <c r="H176" s="1052" t="s">
        <v>454</v>
      </c>
      <c r="I176" s="1053"/>
      <c r="J176" s="1053"/>
      <c r="K176" s="1053"/>
      <c r="L176" s="1054"/>
    </row>
    <row r="177" spans="2:12" x14ac:dyDescent="0.25">
      <c r="B177" s="1052"/>
      <c r="C177" s="1053"/>
      <c r="D177" s="1053"/>
      <c r="E177" s="1053"/>
      <c r="F177" s="1053"/>
      <c r="G177" s="1054"/>
      <c r="H177" s="1052"/>
      <c r="I177" s="1053"/>
      <c r="J177" s="1053"/>
      <c r="K177" s="1053"/>
      <c r="L177" s="1054"/>
    </row>
    <row r="178" spans="2:12" x14ac:dyDescent="0.25">
      <c r="B178" s="1052"/>
      <c r="C178" s="1053"/>
      <c r="D178" s="1053"/>
      <c r="E178" s="1053"/>
      <c r="F178" s="1053"/>
      <c r="G178" s="1054"/>
      <c r="H178" s="1052"/>
      <c r="I178" s="1053"/>
      <c r="J178" s="1053"/>
      <c r="K178" s="1053"/>
      <c r="L178" s="1054"/>
    </row>
    <row r="179" spans="2:12" x14ac:dyDescent="0.25">
      <c r="B179" s="1052"/>
      <c r="C179" s="1053"/>
      <c r="D179" s="1053"/>
      <c r="E179" s="1053"/>
      <c r="F179" s="1053"/>
      <c r="G179" s="1054"/>
      <c r="H179" s="1052"/>
      <c r="I179" s="1053"/>
      <c r="J179" s="1053"/>
      <c r="K179" s="1053"/>
      <c r="L179" s="1054"/>
    </row>
    <row r="180" spans="2:12" x14ac:dyDescent="0.25">
      <c r="B180" s="1052"/>
      <c r="C180" s="1053"/>
      <c r="D180" s="1053"/>
      <c r="E180" s="1053"/>
      <c r="F180" s="1053"/>
      <c r="G180" s="1054"/>
      <c r="H180" s="1052"/>
      <c r="I180" s="1053"/>
      <c r="J180" s="1053"/>
      <c r="K180" s="1053"/>
      <c r="L180" s="1054"/>
    </row>
    <row r="181" spans="2:12" x14ac:dyDescent="0.25">
      <c r="B181" s="1052"/>
      <c r="C181" s="1053"/>
      <c r="D181" s="1053"/>
      <c r="E181" s="1053"/>
      <c r="F181" s="1053"/>
      <c r="G181" s="1054"/>
      <c r="H181" s="1052"/>
      <c r="I181" s="1053"/>
      <c r="J181" s="1053"/>
      <c r="K181" s="1053"/>
      <c r="L181" s="1054"/>
    </row>
    <row r="182" spans="2:12" x14ac:dyDescent="0.25">
      <c r="B182" s="1052"/>
      <c r="C182" s="1053"/>
      <c r="D182" s="1053"/>
      <c r="E182" s="1053"/>
      <c r="F182" s="1053"/>
      <c r="G182" s="1054"/>
      <c r="H182" s="1052"/>
      <c r="I182" s="1053"/>
      <c r="J182" s="1053"/>
      <c r="K182" s="1053"/>
      <c r="L182" s="1054"/>
    </row>
    <row r="183" spans="2:12" x14ac:dyDescent="0.25">
      <c r="B183" s="1052"/>
      <c r="C183" s="1053"/>
      <c r="D183" s="1053"/>
      <c r="E183" s="1053"/>
      <c r="F183" s="1053"/>
      <c r="G183" s="1054"/>
      <c r="H183" s="1052"/>
      <c r="I183" s="1053"/>
      <c r="J183" s="1053"/>
      <c r="K183" s="1053"/>
      <c r="L183" s="1054"/>
    </row>
    <row r="184" spans="2:12" x14ac:dyDescent="0.25">
      <c r="B184" s="1052"/>
      <c r="C184" s="1053"/>
      <c r="D184" s="1053"/>
      <c r="E184" s="1053"/>
      <c r="F184" s="1053"/>
      <c r="G184" s="1054"/>
      <c r="H184" s="1052"/>
      <c r="I184" s="1053"/>
      <c r="J184" s="1053"/>
      <c r="K184" s="1053"/>
      <c r="L184" s="1054"/>
    </row>
    <row r="185" spans="2:12" x14ac:dyDescent="0.25">
      <c r="B185" s="1052"/>
      <c r="C185" s="1053"/>
      <c r="D185" s="1053"/>
      <c r="E185" s="1053"/>
      <c r="F185" s="1053"/>
      <c r="G185" s="1054"/>
      <c r="H185" s="1052"/>
      <c r="I185" s="1053"/>
      <c r="J185" s="1053"/>
      <c r="K185" s="1053"/>
      <c r="L185" s="1054"/>
    </row>
    <row r="186" spans="2:12" x14ac:dyDescent="0.25">
      <c r="B186" s="1052"/>
      <c r="C186" s="1053"/>
      <c r="D186" s="1053"/>
      <c r="E186" s="1053"/>
      <c r="F186" s="1053"/>
      <c r="G186" s="1054"/>
      <c r="H186" s="1052"/>
      <c r="I186" s="1053"/>
      <c r="J186" s="1053"/>
      <c r="K186" s="1053"/>
      <c r="L186" s="1054"/>
    </row>
    <row r="187" spans="2:12" x14ac:dyDescent="0.25">
      <c r="B187" s="1052"/>
      <c r="C187" s="1053"/>
      <c r="D187" s="1053"/>
      <c r="E187" s="1053"/>
      <c r="F187" s="1053"/>
      <c r="G187" s="1054"/>
      <c r="H187" s="1052"/>
      <c r="I187" s="1053"/>
      <c r="J187" s="1053"/>
      <c r="K187" s="1053"/>
      <c r="L187" s="1054"/>
    </row>
    <row r="188" spans="2:12" x14ac:dyDescent="0.25">
      <c r="B188" s="1052"/>
      <c r="C188" s="1053"/>
      <c r="D188" s="1053"/>
      <c r="E188" s="1053"/>
      <c r="F188" s="1053"/>
      <c r="G188" s="1054"/>
      <c r="H188" s="1052"/>
      <c r="I188" s="1053"/>
      <c r="J188" s="1053"/>
      <c r="K188" s="1053"/>
      <c r="L188" s="1054"/>
    </row>
    <row r="189" spans="2:12" ht="15.75" thickBot="1" x14ac:dyDescent="0.3">
      <c r="B189" s="1052"/>
      <c r="C189" s="1053"/>
      <c r="D189" s="1053"/>
      <c r="E189" s="1053"/>
      <c r="F189" s="1053"/>
      <c r="G189" s="1054"/>
      <c r="H189" s="1052"/>
      <c r="I189" s="1053"/>
      <c r="J189" s="1053"/>
      <c r="K189" s="1053"/>
      <c r="L189" s="1054"/>
    </row>
    <row r="190" spans="2:12" x14ac:dyDescent="0.25">
      <c r="B190" s="962" t="s">
        <v>1155</v>
      </c>
      <c r="C190" s="1055"/>
      <c r="D190" s="1055"/>
      <c r="E190" s="1055"/>
      <c r="F190" s="1055"/>
      <c r="G190" s="1056"/>
      <c r="H190" s="962" t="s">
        <v>1156</v>
      </c>
      <c r="I190" s="1055"/>
      <c r="J190" s="1055"/>
      <c r="K190" s="1055"/>
      <c r="L190" s="1056"/>
    </row>
    <row r="191" spans="2:12" ht="75" customHeight="1" thickBot="1" x14ac:dyDescent="0.3">
      <c r="B191" s="963"/>
      <c r="C191" s="1057"/>
      <c r="D191" s="1057"/>
      <c r="E191" s="1057"/>
      <c r="F191" s="1057"/>
      <c r="G191" s="1058"/>
      <c r="H191" s="963"/>
      <c r="I191" s="1057"/>
      <c r="J191" s="1057"/>
      <c r="K191" s="1057"/>
      <c r="L191" s="1058"/>
    </row>
    <row r="192" spans="2:12" x14ac:dyDescent="0.25">
      <c r="B192" s="1052" t="s">
        <v>453</v>
      </c>
      <c r="C192" s="1053"/>
      <c r="D192" s="1053"/>
      <c r="E192" s="1053"/>
      <c r="F192" s="1053"/>
      <c r="G192" s="1054"/>
      <c r="H192" s="1052" t="s">
        <v>454</v>
      </c>
      <c r="I192" s="1053"/>
      <c r="J192" s="1053"/>
      <c r="K192" s="1053"/>
      <c r="L192" s="1054"/>
    </row>
    <row r="193" spans="2:12" x14ac:dyDescent="0.25">
      <c r="B193" s="1052"/>
      <c r="C193" s="1053"/>
      <c r="D193" s="1053"/>
      <c r="E193" s="1053"/>
      <c r="F193" s="1053"/>
      <c r="G193" s="1054"/>
      <c r="H193" s="1052"/>
      <c r="I193" s="1053"/>
      <c r="J193" s="1053"/>
      <c r="K193" s="1053"/>
      <c r="L193" s="1054"/>
    </row>
    <row r="194" spans="2:12" x14ac:dyDescent="0.25">
      <c r="B194" s="1052"/>
      <c r="C194" s="1053"/>
      <c r="D194" s="1053"/>
      <c r="E194" s="1053"/>
      <c r="F194" s="1053"/>
      <c r="G194" s="1054"/>
      <c r="H194" s="1052"/>
      <c r="I194" s="1053"/>
      <c r="J194" s="1053"/>
      <c r="K194" s="1053"/>
      <c r="L194" s="1054"/>
    </row>
    <row r="195" spans="2:12" x14ac:dyDescent="0.25">
      <c r="B195" s="1052"/>
      <c r="C195" s="1053"/>
      <c r="D195" s="1053"/>
      <c r="E195" s="1053"/>
      <c r="F195" s="1053"/>
      <c r="G195" s="1054"/>
      <c r="H195" s="1052"/>
      <c r="I195" s="1053"/>
      <c r="J195" s="1053"/>
      <c r="K195" s="1053"/>
      <c r="L195" s="1054"/>
    </row>
    <row r="196" spans="2:12" x14ac:dyDescent="0.25">
      <c r="B196" s="1052"/>
      <c r="C196" s="1053"/>
      <c r="D196" s="1053"/>
      <c r="E196" s="1053"/>
      <c r="F196" s="1053"/>
      <c r="G196" s="1054"/>
      <c r="H196" s="1052"/>
      <c r="I196" s="1053"/>
      <c r="J196" s="1053"/>
      <c r="K196" s="1053"/>
      <c r="L196" s="1054"/>
    </row>
    <row r="197" spans="2:12" x14ac:dyDescent="0.25">
      <c r="B197" s="1052"/>
      <c r="C197" s="1053"/>
      <c r="D197" s="1053"/>
      <c r="E197" s="1053"/>
      <c r="F197" s="1053"/>
      <c r="G197" s="1054"/>
      <c r="H197" s="1052"/>
      <c r="I197" s="1053"/>
      <c r="J197" s="1053"/>
      <c r="K197" s="1053"/>
      <c r="L197" s="1054"/>
    </row>
    <row r="198" spans="2:12" x14ac:dyDescent="0.25">
      <c r="B198" s="1052"/>
      <c r="C198" s="1053"/>
      <c r="D198" s="1053"/>
      <c r="E198" s="1053"/>
      <c r="F198" s="1053"/>
      <c r="G198" s="1054"/>
      <c r="H198" s="1052"/>
      <c r="I198" s="1053"/>
      <c r="J198" s="1053"/>
      <c r="K198" s="1053"/>
      <c r="L198" s="1054"/>
    </row>
    <row r="199" spans="2:12" x14ac:dyDescent="0.25">
      <c r="B199" s="1052"/>
      <c r="C199" s="1053"/>
      <c r="D199" s="1053"/>
      <c r="E199" s="1053"/>
      <c r="F199" s="1053"/>
      <c r="G199" s="1054"/>
      <c r="H199" s="1052"/>
      <c r="I199" s="1053"/>
      <c r="J199" s="1053"/>
      <c r="K199" s="1053"/>
      <c r="L199" s="1054"/>
    </row>
    <row r="200" spans="2:12" x14ac:dyDescent="0.25">
      <c r="B200" s="1052"/>
      <c r="C200" s="1053"/>
      <c r="D200" s="1053"/>
      <c r="E200" s="1053"/>
      <c r="F200" s="1053"/>
      <c r="G200" s="1054"/>
      <c r="H200" s="1052"/>
      <c r="I200" s="1053"/>
      <c r="J200" s="1053"/>
      <c r="K200" s="1053"/>
      <c r="L200" s="1054"/>
    </row>
    <row r="201" spans="2:12" x14ac:dyDescent="0.25">
      <c r="B201" s="1052"/>
      <c r="C201" s="1053"/>
      <c r="D201" s="1053"/>
      <c r="E201" s="1053"/>
      <c r="F201" s="1053"/>
      <c r="G201" s="1054"/>
      <c r="H201" s="1052"/>
      <c r="I201" s="1053"/>
      <c r="J201" s="1053"/>
      <c r="K201" s="1053"/>
      <c r="L201" s="1054"/>
    </row>
    <row r="202" spans="2:12" x14ac:dyDescent="0.25">
      <c r="B202" s="1052"/>
      <c r="C202" s="1053"/>
      <c r="D202" s="1053"/>
      <c r="E202" s="1053"/>
      <c r="F202" s="1053"/>
      <c r="G202" s="1054"/>
      <c r="H202" s="1052"/>
      <c r="I202" s="1053"/>
      <c r="J202" s="1053"/>
      <c r="K202" s="1053"/>
      <c r="L202" s="1054"/>
    </row>
    <row r="203" spans="2:12" x14ac:dyDescent="0.25">
      <c r="B203" s="1052"/>
      <c r="C203" s="1053"/>
      <c r="D203" s="1053"/>
      <c r="E203" s="1053"/>
      <c r="F203" s="1053"/>
      <c r="G203" s="1054"/>
      <c r="H203" s="1052"/>
      <c r="I203" s="1053"/>
      <c r="J203" s="1053"/>
      <c r="K203" s="1053"/>
      <c r="L203" s="1054"/>
    </row>
    <row r="204" spans="2:12" x14ac:dyDescent="0.25">
      <c r="B204" s="1052"/>
      <c r="C204" s="1053"/>
      <c r="D204" s="1053"/>
      <c r="E204" s="1053"/>
      <c r="F204" s="1053"/>
      <c r="G204" s="1054"/>
      <c r="H204" s="1052"/>
      <c r="I204" s="1053"/>
      <c r="J204" s="1053"/>
      <c r="K204" s="1053"/>
      <c r="L204" s="1054"/>
    </row>
    <row r="205" spans="2:12" ht="15.75" thickBot="1" x14ac:dyDescent="0.3">
      <c r="B205" s="1052"/>
      <c r="C205" s="1053"/>
      <c r="D205" s="1053"/>
      <c r="E205" s="1053"/>
      <c r="F205" s="1053"/>
      <c r="G205" s="1054"/>
      <c r="H205" s="1052"/>
      <c r="I205" s="1053"/>
      <c r="J205" s="1053"/>
      <c r="K205" s="1053"/>
      <c r="L205" s="1054"/>
    </row>
    <row r="206" spans="2:12" x14ac:dyDescent="0.25">
      <c r="B206" s="1059" t="s">
        <v>1157</v>
      </c>
      <c r="C206" s="1060"/>
      <c r="D206" s="1060"/>
      <c r="E206" s="1060"/>
      <c r="F206" s="1060"/>
      <c r="G206" s="1061"/>
      <c r="H206" s="962" t="s">
        <v>1158</v>
      </c>
      <c r="I206" s="1055"/>
      <c r="J206" s="1055"/>
      <c r="K206" s="1055"/>
      <c r="L206" s="1056"/>
    </row>
    <row r="207" spans="2:12" ht="64.5" customHeight="1" thickBot="1" x14ac:dyDescent="0.3">
      <c r="B207" s="1062"/>
      <c r="C207" s="1063"/>
      <c r="D207" s="1063"/>
      <c r="E207" s="1063"/>
      <c r="F207" s="1063"/>
      <c r="G207" s="1064"/>
      <c r="H207" s="963"/>
      <c r="I207" s="1057"/>
      <c r="J207" s="1057"/>
      <c r="K207" s="1057"/>
      <c r="L207" s="1058"/>
    </row>
    <row r="208" spans="2:12" x14ac:dyDescent="0.25">
      <c r="B208" s="1052" t="s">
        <v>453</v>
      </c>
      <c r="C208" s="1053"/>
      <c r="D208" s="1053"/>
      <c r="E208" s="1053"/>
      <c r="F208" s="1053"/>
      <c r="G208" s="1054"/>
      <c r="H208" s="1052" t="s">
        <v>454</v>
      </c>
      <c r="I208" s="1053"/>
      <c r="J208" s="1053"/>
      <c r="K208" s="1053"/>
      <c r="L208" s="1054"/>
    </row>
    <row r="209" spans="2:12" x14ac:dyDescent="0.25">
      <c r="B209" s="1052"/>
      <c r="C209" s="1053"/>
      <c r="D209" s="1053"/>
      <c r="E209" s="1053"/>
      <c r="F209" s="1053"/>
      <c r="G209" s="1054"/>
      <c r="H209" s="1052"/>
      <c r="I209" s="1053"/>
      <c r="J209" s="1053"/>
      <c r="K209" s="1053"/>
      <c r="L209" s="1054"/>
    </row>
    <row r="210" spans="2:12" x14ac:dyDescent="0.25">
      <c r="B210" s="1052"/>
      <c r="C210" s="1053"/>
      <c r="D210" s="1053"/>
      <c r="E210" s="1053"/>
      <c r="F210" s="1053"/>
      <c r="G210" s="1054"/>
      <c r="H210" s="1052"/>
      <c r="I210" s="1053"/>
      <c r="J210" s="1053"/>
      <c r="K210" s="1053"/>
      <c r="L210" s="1054"/>
    </row>
    <row r="211" spans="2:12" x14ac:dyDescent="0.25">
      <c r="B211" s="1052"/>
      <c r="C211" s="1053"/>
      <c r="D211" s="1053"/>
      <c r="E211" s="1053"/>
      <c r="F211" s="1053"/>
      <c r="G211" s="1054"/>
      <c r="H211" s="1052"/>
      <c r="I211" s="1053"/>
      <c r="J211" s="1053"/>
      <c r="K211" s="1053"/>
      <c r="L211" s="1054"/>
    </row>
    <row r="212" spans="2:12" x14ac:dyDescent="0.25">
      <c r="B212" s="1052"/>
      <c r="C212" s="1053"/>
      <c r="D212" s="1053"/>
      <c r="E212" s="1053"/>
      <c r="F212" s="1053"/>
      <c r="G212" s="1054"/>
      <c r="H212" s="1052"/>
      <c r="I212" s="1053"/>
      <c r="J212" s="1053"/>
      <c r="K212" s="1053"/>
      <c r="L212" s="1054"/>
    </row>
    <row r="213" spans="2:12" x14ac:dyDescent="0.25">
      <c r="B213" s="1052"/>
      <c r="C213" s="1053"/>
      <c r="D213" s="1053"/>
      <c r="E213" s="1053"/>
      <c r="F213" s="1053"/>
      <c r="G213" s="1054"/>
      <c r="H213" s="1052"/>
      <c r="I213" s="1053"/>
      <c r="J213" s="1053"/>
      <c r="K213" s="1053"/>
      <c r="L213" s="1054"/>
    </row>
    <row r="214" spans="2:12" x14ac:dyDescent="0.25">
      <c r="B214" s="1052"/>
      <c r="C214" s="1053"/>
      <c r="D214" s="1053"/>
      <c r="E214" s="1053"/>
      <c r="F214" s="1053"/>
      <c r="G214" s="1054"/>
      <c r="H214" s="1052"/>
      <c r="I214" s="1053"/>
      <c r="J214" s="1053"/>
      <c r="K214" s="1053"/>
      <c r="L214" s="1054"/>
    </row>
    <row r="215" spans="2:12" x14ac:dyDescent="0.25">
      <c r="B215" s="1052"/>
      <c r="C215" s="1053"/>
      <c r="D215" s="1053"/>
      <c r="E215" s="1053"/>
      <c r="F215" s="1053"/>
      <c r="G215" s="1054"/>
      <c r="H215" s="1052"/>
      <c r="I215" s="1053"/>
      <c r="J215" s="1053"/>
      <c r="K215" s="1053"/>
      <c r="L215" s="1054"/>
    </row>
    <row r="216" spans="2:12" x14ac:dyDescent="0.25">
      <c r="B216" s="1052"/>
      <c r="C216" s="1053"/>
      <c r="D216" s="1053"/>
      <c r="E216" s="1053"/>
      <c r="F216" s="1053"/>
      <c r="G216" s="1054"/>
      <c r="H216" s="1052"/>
      <c r="I216" s="1053"/>
      <c r="J216" s="1053"/>
      <c r="K216" s="1053"/>
      <c r="L216" s="1054"/>
    </row>
    <row r="217" spans="2:12" x14ac:dyDescent="0.25">
      <c r="B217" s="1052"/>
      <c r="C217" s="1053"/>
      <c r="D217" s="1053"/>
      <c r="E217" s="1053"/>
      <c r="F217" s="1053"/>
      <c r="G217" s="1054"/>
      <c r="H217" s="1052"/>
      <c r="I217" s="1053"/>
      <c r="J217" s="1053"/>
      <c r="K217" s="1053"/>
      <c r="L217" s="1054"/>
    </row>
    <row r="218" spans="2:12" x14ac:dyDescent="0.25">
      <c r="B218" s="1052"/>
      <c r="C218" s="1053"/>
      <c r="D218" s="1053"/>
      <c r="E218" s="1053"/>
      <c r="F218" s="1053"/>
      <c r="G218" s="1054"/>
      <c r="H218" s="1052"/>
      <c r="I218" s="1053"/>
      <c r="J218" s="1053"/>
      <c r="K218" s="1053"/>
      <c r="L218" s="1054"/>
    </row>
    <row r="219" spans="2:12" x14ac:dyDescent="0.25">
      <c r="B219" s="1052"/>
      <c r="C219" s="1053"/>
      <c r="D219" s="1053"/>
      <c r="E219" s="1053"/>
      <c r="F219" s="1053"/>
      <c r="G219" s="1054"/>
      <c r="H219" s="1052"/>
      <c r="I219" s="1053"/>
      <c r="J219" s="1053"/>
      <c r="K219" s="1053"/>
      <c r="L219" s="1054"/>
    </row>
    <row r="220" spans="2:12" x14ac:dyDescent="0.25">
      <c r="B220" s="1052"/>
      <c r="C220" s="1053"/>
      <c r="D220" s="1053"/>
      <c r="E220" s="1053"/>
      <c r="F220" s="1053"/>
      <c r="G220" s="1054"/>
      <c r="H220" s="1052"/>
      <c r="I220" s="1053"/>
      <c r="J220" s="1053"/>
      <c r="K220" s="1053"/>
      <c r="L220" s="1054"/>
    </row>
    <row r="221" spans="2:12" ht="15.75" thickBot="1" x14ac:dyDescent="0.3">
      <c r="B221" s="1052"/>
      <c r="C221" s="1053"/>
      <c r="D221" s="1053"/>
      <c r="E221" s="1053"/>
      <c r="F221" s="1053"/>
      <c r="G221" s="1054"/>
      <c r="H221" s="1052"/>
      <c r="I221" s="1053"/>
      <c r="J221" s="1053"/>
      <c r="K221" s="1053"/>
      <c r="L221" s="1054"/>
    </row>
    <row r="222" spans="2:12" x14ac:dyDescent="0.25">
      <c r="B222" s="962" t="s">
        <v>1159</v>
      </c>
      <c r="C222" s="1055"/>
      <c r="D222" s="1055"/>
      <c r="E222" s="1055"/>
      <c r="F222" s="1055"/>
      <c r="G222" s="1056"/>
      <c r="H222" s="962" t="s">
        <v>1160</v>
      </c>
      <c r="I222" s="1055"/>
      <c r="J222" s="1055"/>
      <c r="K222" s="1055"/>
      <c r="L222" s="1056"/>
    </row>
    <row r="223" spans="2:12" ht="117.75" customHeight="1" thickBot="1" x14ac:dyDescent="0.3">
      <c r="B223" s="963"/>
      <c r="C223" s="1057"/>
      <c r="D223" s="1057"/>
      <c r="E223" s="1057"/>
      <c r="F223" s="1057"/>
      <c r="G223" s="1058"/>
      <c r="H223" s="963"/>
      <c r="I223" s="1057"/>
      <c r="J223" s="1057"/>
      <c r="K223" s="1057"/>
      <c r="L223" s="1058"/>
    </row>
    <row r="224" spans="2:12" x14ac:dyDescent="0.25">
      <c r="B224" s="1052" t="s">
        <v>453</v>
      </c>
      <c r="C224" s="1053"/>
      <c r="D224" s="1053"/>
      <c r="E224" s="1053"/>
      <c r="F224" s="1053"/>
      <c r="G224" s="1054"/>
      <c r="H224" s="1052" t="s">
        <v>454</v>
      </c>
      <c r="I224" s="1053"/>
      <c r="J224" s="1053"/>
      <c r="K224" s="1053"/>
      <c r="L224" s="1054"/>
    </row>
    <row r="225" spans="2:13" x14ac:dyDescent="0.25">
      <c r="B225" s="1052"/>
      <c r="C225" s="1053"/>
      <c r="D225" s="1053"/>
      <c r="E225" s="1053"/>
      <c r="F225" s="1053"/>
      <c r="G225" s="1054"/>
      <c r="H225" s="1052"/>
      <c r="I225" s="1053"/>
      <c r="J225" s="1053"/>
      <c r="K225" s="1053"/>
      <c r="L225" s="1054"/>
    </row>
    <row r="226" spans="2:13" x14ac:dyDescent="0.25">
      <c r="B226" s="1052"/>
      <c r="C226" s="1053"/>
      <c r="D226" s="1053"/>
      <c r="E226" s="1053"/>
      <c r="F226" s="1053"/>
      <c r="G226" s="1054"/>
      <c r="H226" s="1052"/>
      <c r="I226" s="1053"/>
      <c r="J226" s="1053"/>
      <c r="K226" s="1053"/>
      <c r="L226" s="1054"/>
    </row>
    <row r="227" spans="2:13" x14ac:dyDescent="0.25">
      <c r="B227" s="1052"/>
      <c r="C227" s="1053"/>
      <c r="D227" s="1053"/>
      <c r="E227" s="1053"/>
      <c r="F227" s="1053"/>
      <c r="G227" s="1054"/>
      <c r="H227" s="1052"/>
      <c r="I227" s="1053"/>
      <c r="J227" s="1053"/>
      <c r="K227" s="1053"/>
      <c r="L227" s="1054"/>
    </row>
    <row r="228" spans="2:13" x14ac:dyDescent="0.25">
      <c r="B228" s="1052"/>
      <c r="C228" s="1053"/>
      <c r="D228" s="1053"/>
      <c r="E228" s="1053"/>
      <c r="F228" s="1053"/>
      <c r="G228" s="1054"/>
      <c r="H228" s="1052"/>
      <c r="I228" s="1053"/>
      <c r="J228" s="1053"/>
      <c r="K228" s="1053"/>
      <c r="L228" s="1054"/>
    </row>
    <row r="229" spans="2:13" x14ac:dyDescent="0.25">
      <c r="B229" s="1052"/>
      <c r="C229" s="1053"/>
      <c r="D229" s="1053"/>
      <c r="E229" s="1053"/>
      <c r="F229" s="1053"/>
      <c r="G229" s="1054"/>
      <c r="H229" s="1052"/>
      <c r="I229" s="1053"/>
      <c r="J229" s="1053"/>
      <c r="K229" s="1053"/>
      <c r="L229" s="1054"/>
    </row>
    <row r="230" spans="2:13" x14ac:dyDescent="0.25">
      <c r="B230" s="1052"/>
      <c r="C230" s="1053"/>
      <c r="D230" s="1053"/>
      <c r="E230" s="1053"/>
      <c r="F230" s="1053"/>
      <c r="G230" s="1054"/>
      <c r="H230" s="1052"/>
      <c r="I230" s="1053"/>
      <c r="J230" s="1053"/>
      <c r="K230" s="1053"/>
      <c r="L230" s="1054"/>
    </row>
    <row r="231" spans="2:13" x14ac:dyDescent="0.25">
      <c r="B231" s="1052"/>
      <c r="C231" s="1053"/>
      <c r="D231" s="1053"/>
      <c r="E231" s="1053"/>
      <c r="F231" s="1053"/>
      <c r="G231" s="1054"/>
      <c r="H231" s="1052"/>
      <c r="I231" s="1053"/>
      <c r="J231" s="1053"/>
      <c r="K231" s="1053"/>
      <c r="L231" s="1054"/>
    </row>
    <row r="232" spans="2:13" x14ac:dyDescent="0.25">
      <c r="B232" s="1052"/>
      <c r="C232" s="1053"/>
      <c r="D232" s="1053"/>
      <c r="E232" s="1053"/>
      <c r="F232" s="1053"/>
      <c r="G232" s="1054"/>
      <c r="H232" s="1052"/>
      <c r="I232" s="1053"/>
      <c r="J232" s="1053"/>
      <c r="K232" s="1053"/>
      <c r="L232" s="1054"/>
    </row>
    <row r="233" spans="2:13" x14ac:dyDescent="0.25">
      <c r="B233" s="1052"/>
      <c r="C233" s="1053"/>
      <c r="D233" s="1053"/>
      <c r="E233" s="1053"/>
      <c r="F233" s="1053"/>
      <c r="G233" s="1054"/>
      <c r="H233" s="1052"/>
      <c r="I233" s="1053"/>
      <c r="J233" s="1053"/>
      <c r="K233" s="1053"/>
      <c r="L233" s="1054"/>
    </row>
    <row r="234" spans="2:13" x14ac:dyDescent="0.25">
      <c r="B234" s="1052"/>
      <c r="C234" s="1053"/>
      <c r="D234" s="1053"/>
      <c r="E234" s="1053"/>
      <c r="F234" s="1053"/>
      <c r="G234" s="1054"/>
      <c r="H234" s="1052"/>
      <c r="I234" s="1053"/>
      <c r="J234" s="1053"/>
      <c r="K234" s="1053"/>
      <c r="L234" s="1054"/>
    </row>
    <row r="235" spans="2:13" x14ac:dyDescent="0.25">
      <c r="B235" s="1052"/>
      <c r="C235" s="1053"/>
      <c r="D235" s="1053"/>
      <c r="E235" s="1053"/>
      <c r="F235" s="1053"/>
      <c r="G235" s="1054"/>
      <c r="H235" s="1052"/>
      <c r="I235" s="1053"/>
      <c r="J235" s="1053"/>
      <c r="K235" s="1053"/>
      <c r="L235" s="1054"/>
    </row>
    <row r="236" spans="2:13" x14ac:dyDescent="0.25">
      <c r="B236" s="1052"/>
      <c r="C236" s="1053"/>
      <c r="D236" s="1053"/>
      <c r="E236" s="1053"/>
      <c r="F236" s="1053"/>
      <c r="G236" s="1054"/>
      <c r="H236" s="1052"/>
      <c r="I236" s="1053"/>
      <c r="J236" s="1053"/>
      <c r="K236" s="1053"/>
      <c r="L236" s="1054"/>
    </row>
    <row r="237" spans="2:13" ht="15.75" thickBot="1" x14ac:dyDescent="0.3">
      <c r="B237" s="1052"/>
      <c r="C237" s="1053"/>
      <c r="D237" s="1053"/>
      <c r="E237" s="1053"/>
      <c r="F237" s="1053"/>
      <c r="G237" s="1054"/>
      <c r="H237" s="1052"/>
      <c r="I237" s="1053"/>
      <c r="J237" s="1053"/>
      <c r="K237" s="1053"/>
      <c r="L237" s="1054"/>
    </row>
    <row r="238" spans="2:13" x14ac:dyDescent="0.25">
      <c r="B238" s="962" t="s">
        <v>1161</v>
      </c>
      <c r="C238" s="1055"/>
      <c r="D238" s="1055"/>
      <c r="E238" s="1055"/>
      <c r="F238" s="1055"/>
      <c r="G238" s="1056"/>
      <c r="H238" s="962" t="s">
        <v>1162</v>
      </c>
      <c r="I238" s="1055"/>
      <c r="J238" s="1055"/>
      <c r="K238" s="1055"/>
      <c r="L238" s="1055"/>
      <c r="M238" s="1056"/>
    </row>
    <row r="239" spans="2:13" ht="102" customHeight="1" thickBot="1" x14ac:dyDescent="0.3">
      <c r="B239" s="963"/>
      <c r="C239" s="1057"/>
      <c r="D239" s="1057"/>
      <c r="E239" s="1057"/>
      <c r="F239" s="1057"/>
      <c r="G239" s="1058"/>
      <c r="H239" s="963"/>
      <c r="I239" s="1057"/>
      <c r="J239" s="1057"/>
      <c r="K239" s="1057"/>
      <c r="L239" s="1057"/>
      <c r="M239" s="1058"/>
    </row>
    <row r="240" spans="2:13" x14ac:dyDescent="0.25">
      <c r="B240" s="1052" t="s">
        <v>453</v>
      </c>
      <c r="C240" s="1053"/>
      <c r="D240" s="1053"/>
      <c r="E240" s="1053"/>
      <c r="F240" s="1053"/>
      <c r="G240" s="1054"/>
      <c r="H240" s="1052" t="s">
        <v>454</v>
      </c>
      <c r="I240" s="1053"/>
      <c r="J240" s="1053"/>
      <c r="K240" s="1053"/>
      <c r="L240" s="1054"/>
    </row>
    <row r="241" spans="2:12" x14ac:dyDescent="0.25">
      <c r="B241" s="1052"/>
      <c r="C241" s="1053"/>
      <c r="D241" s="1053"/>
      <c r="E241" s="1053"/>
      <c r="F241" s="1053"/>
      <c r="G241" s="1054"/>
      <c r="H241" s="1052"/>
      <c r="I241" s="1053"/>
      <c r="J241" s="1053"/>
      <c r="K241" s="1053"/>
      <c r="L241" s="1054"/>
    </row>
    <row r="242" spans="2:12" x14ac:dyDescent="0.25">
      <c r="B242" s="1052"/>
      <c r="C242" s="1053"/>
      <c r="D242" s="1053"/>
      <c r="E242" s="1053"/>
      <c r="F242" s="1053"/>
      <c r="G242" s="1054"/>
      <c r="H242" s="1052"/>
      <c r="I242" s="1053"/>
      <c r="J242" s="1053"/>
      <c r="K242" s="1053"/>
      <c r="L242" s="1054"/>
    </row>
    <row r="243" spans="2:12" x14ac:dyDescent="0.25">
      <c r="B243" s="1052"/>
      <c r="C243" s="1053"/>
      <c r="D243" s="1053"/>
      <c r="E243" s="1053"/>
      <c r="F243" s="1053"/>
      <c r="G243" s="1054"/>
      <c r="H243" s="1052"/>
      <c r="I243" s="1053"/>
      <c r="J243" s="1053"/>
      <c r="K243" s="1053"/>
      <c r="L243" s="1054"/>
    </row>
    <row r="244" spans="2:12" x14ac:dyDescent="0.25">
      <c r="B244" s="1052"/>
      <c r="C244" s="1053"/>
      <c r="D244" s="1053"/>
      <c r="E244" s="1053"/>
      <c r="F244" s="1053"/>
      <c r="G244" s="1054"/>
      <c r="H244" s="1052"/>
      <c r="I244" s="1053"/>
      <c r="J244" s="1053"/>
      <c r="K244" s="1053"/>
      <c r="L244" s="1054"/>
    </row>
    <row r="245" spans="2:12" x14ac:dyDescent="0.25">
      <c r="B245" s="1052"/>
      <c r="C245" s="1053"/>
      <c r="D245" s="1053"/>
      <c r="E245" s="1053"/>
      <c r="F245" s="1053"/>
      <c r="G245" s="1054"/>
      <c r="H245" s="1052"/>
      <c r="I245" s="1053"/>
      <c r="J245" s="1053"/>
      <c r="K245" s="1053"/>
      <c r="L245" s="1054"/>
    </row>
    <row r="246" spans="2:12" x14ac:dyDescent="0.25">
      <c r="B246" s="1052"/>
      <c r="C246" s="1053"/>
      <c r="D246" s="1053"/>
      <c r="E246" s="1053"/>
      <c r="F246" s="1053"/>
      <c r="G246" s="1054"/>
      <c r="H246" s="1052"/>
      <c r="I246" s="1053"/>
      <c r="J246" s="1053"/>
      <c r="K246" s="1053"/>
      <c r="L246" s="1054"/>
    </row>
    <row r="247" spans="2:12" x14ac:dyDescent="0.25">
      <c r="B247" s="1052"/>
      <c r="C247" s="1053"/>
      <c r="D247" s="1053"/>
      <c r="E247" s="1053"/>
      <c r="F247" s="1053"/>
      <c r="G247" s="1054"/>
      <c r="H247" s="1052"/>
      <c r="I247" s="1053"/>
      <c r="J247" s="1053"/>
      <c r="K247" s="1053"/>
      <c r="L247" s="1054"/>
    </row>
    <row r="248" spans="2:12" x14ac:dyDescent="0.25">
      <c r="B248" s="1052"/>
      <c r="C248" s="1053"/>
      <c r="D248" s="1053"/>
      <c r="E248" s="1053"/>
      <c r="F248" s="1053"/>
      <c r="G248" s="1054"/>
      <c r="H248" s="1052"/>
      <c r="I248" s="1053"/>
      <c r="J248" s="1053"/>
      <c r="K248" s="1053"/>
      <c r="L248" s="1054"/>
    </row>
    <row r="249" spans="2:12" x14ac:dyDescent="0.25">
      <c r="B249" s="1052"/>
      <c r="C249" s="1053"/>
      <c r="D249" s="1053"/>
      <c r="E249" s="1053"/>
      <c r="F249" s="1053"/>
      <c r="G249" s="1054"/>
      <c r="H249" s="1052"/>
      <c r="I249" s="1053"/>
      <c r="J249" s="1053"/>
      <c r="K249" s="1053"/>
      <c r="L249" s="1054"/>
    </row>
    <row r="250" spans="2:12" x14ac:dyDescent="0.25">
      <c r="B250" s="1052"/>
      <c r="C250" s="1053"/>
      <c r="D250" s="1053"/>
      <c r="E250" s="1053"/>
      <c r="F250" s="1053"/>
      <c r="G250" s="1054"/>
      <c r="H250" s="1052"/>
      <c r="I250" s="1053"/>
      <c r="J250" s="1053"/>
      <c r="K250" s="1053"/>
      <c r="L250" s="1054"/>
    </row>
    <row r="251" spans="2:12" x14ac:dyDescent="0.25">
      <c r="B251" s="1052"/>
      <c r="C251" s="1053"/>
      <c r="D251" s="1053"/>
      <c r="E251" s="1053"/>
      <c r="F251" s="1053"/>
      <c r="G251" s="1054"/>
      <c r="H251" s="1052"/>
      <c r="I251" s="1053"/>
      <c r="J251" s="1053"/>
      <c r="K251" s="1053"/>
      <c r="L251" s="1054"/>
    </row>
    <row r="252" spans="2:12" x14ac:dyDescent="0.25">
      <c r="B252" s="1052"/>
      <c r="C252" s="1053"/>
      <c r="D252" s="1053"/>
      <c r="E252" s="1053"/>
      <c r="F252" s="1053"/>
      <c r="G252" s="1054"/>
      <c r="H252" s="1052"/>
      <c r="I252" s="1053"/>
      <c r="J252" s="1053"/>
      <c r="K252" s="1053"/>
      <c r="L252" s="1054"/>
    </row>
    <row r="253" spans="2:12" ht="15.75" thickBot="1" x14ac:dyDescent="0.3">
      <c r="B253" s="1052"/>
      <c r="C253" s="1053"/>
      <c r="D253" s="1053"/>
      <c r="E253" s="1053"/>
      <c r="F253" s="1053"/>
      <c r="G253" s="1054"/>
      <c r="H253" s="1052"/>
      <c r="I253" s="1053"/>
      <c r="J253" s="1053"/>
      <c r="K253" s="1053"/>
      <c r="L253" s="1054"/>
    </row>
    <row r="254" spans="2:12" ht="95.25" customHeight="1" thickBot="1" x14ac:dyDescent="0.3">
      <c r="B254" s="1049" t="s">
        <v>1163</v>
      </c>
      <c r="C254" s="1050"/>
      <c r="D254" s="1050"/>
      <c r="E254" s="1050"/>
      <c r="F254" s="1050"/>
      <c r="G254" s="1051"/>
      <c r="H254" s="1049" t="s">
        <v>1164</v>
      </c>
      <c r="I254" s="1050"/>
      <c r="J254" s="1050"/>
      <c r="K254" s="1050"/>
      <c r="L254" s="1051"/>
    </row>
    <row r="255" spans="2:12" x14ac:dyDescent="0.25">
      <c r="B255" s="1052" t="s">
        <v>453</v>
      </c>
      <c r="C255" s="1053"/>
      <c r="D255" s="1053"/>
      <c r="E255" s="1053"/>
      <c r="F255" s="1053"/>
      <c r="G255" s="1054"/>
      <c r="H255" s="1052" t="s">
        <v>454</v>
      </c>
      <c r="I255" s="1053"/>
      <c r="J255" s="1053"/>
      <c r="K255" s="1053"/>
      <c r="L255" s="1054"/>
    </row>
    <row r="256" spans="2:12" x14ac:dyDescent="0.25">
      <c r="B256" s="1052"/>
      <c r="C256" s="1053"/>
      <c r="D256" s="1053"/>
      <c r="E256" s="1053"/>
      <c r="F256" s="1053"/>
      <c r="G256" s="1054"/>
      <c r="H256" s="1052"/>
      <c r="I256" s="1053"/>
      <c r="J256" s="1053"/>
      <c r="K256" s="1053"/>
      <c r="L256" s="1054"/>
    </row>
    <row r="257" spans="2:12" x14ac:dyDescent="0.25">
      <c r="B257" s="1052"/>
      <c r="C257" s="1053"/>
      <c r="D257" s="1053"/>
      <c r="E257" s="1053"/>
      <c r="F257" s="1053"/>
      <c r="G257" s="1054"/>
      <c r="H257" s="1052"/>
      <c r="I257" s="1053"/>
      <c r="J257" s="1053"/>
      <c r="K257" s="1053"/>
      <c r="L257" s="1054"/>
    </row>
    <row r="258" spans="2:12" x14ac:dyDescent="0.25">
      <c r="B258" s="1052"/>
      <c r="C258" s="1053"/>
      <c r="D258" s="1053"/>
      <c r="E258" s="1053"/>
      <c r="F258" s="1053"/>
      <c r="G258" s="1054"/>
      <c r="H258" s="1052"/>
      <c r="I258" s="1053"/>
      <c r="J258" s="1053"/>
      <c r="K258" s="1053"/>
      <c r="L258" s="1054"/>
    </row>
    <row r="259" spans="2:12" x14ac:dyDescent="0.25">
      <c r="B259" s="1052"/>
      <c r="C259" s="1053"/>
      <c r="D259" s="1053"/>
      <c r="E259" s="1053"/>
      <c r="F259" s="1053"/>
      <c r="G259" s="1054"/>
      <c r="H259" s="1052"/>
      <c r="I259" s="1053"/>
      <c r="J259" s="1053"/>
      <c r="K259" s="1053"/>
      <c r="L259" s="1054"/>
    </row>
    <row r="260" spans="2:12" x14ac:dyDescent="0.25">
      <c r="B260" s="1052"/>
      <c r="C260" s="1053"/>
      <c r="D260" s="1053"/>
      <c r="E260" s="1053"/>
      <c r="F260" s="1053"/>
      <c r="G260" s="1054"/>
      <c r="H260" s="1052"/>
      <c r="I260" s="1053"/>
      <c r="J260" s="1053"/>
      <c r="K260" s="1053"/>
      <c r="L260" s="1054"/>
    </row>
    <row r="261" spans="2:12" x14ac:dyDescent="0.25">
      <c r="B261" s="1052"/>
      <c r="C261" s="1053"/>
      <c r="D261" s="1053"/>
      <c r="E261" s="1053"/>
      <c r="F261" s="1053"/>
      <c r="G261" s="1054"/>
      <c r="H261" s="1052"/>
      <c r="I261" s="1053"/>
      <c r="J261" s="1053"/>
      <c r="K261" s="1053"/>
      <c r="L261" s="1054"/>
    </row>
    <row r="262" spans="2:12" x14ac:dyDescent="0.25">
      <c r="B262" s="1052"/>
      <c r="C262" s="1053"/>
      <c r="D262" s="1053"/>
      <c r="E262" s="1053"/>
      <c r="F262" s="1053"/>
      <c r="G262" s="1054"/>
      <c r="H262" s="1052"/>
      <c r="I262" s="1053"/>
      <c r="J262" s="1053"/>
      <c r="K262" s="1053"/>
      <c r="L262" s="1054"/>
    </row>
    <row r="263" spans="2:12" x14ac:dyDescent="0.25">
      <c r="B263" s="1052"/>
      <c r="C263" s="1053"/>
      <c r="D263" s="1053"/>
      <c r="E263" s="1053"/>
      <c r="F263" s="1053"/>
      <c r="G263" s="1054"/>
      <c r="H263" s="1052"/>
      <c r="I263" s="1053"/>
      <c r="J263" s="1053"/>
      <c r="K263" s="1053"/>
      <c r="L263" s="1054"/>
    </row>
    <row r="264" spans="2:12" x14ac:dyDescent="0.25">
      <c r="B264" s="1052"/>
      <c r="C264" s="1053"/>
      <c r="D264" s="1053"/>
      <c r="E264" s="1053"/>
      <c r="F264" s="1053"/>
      <c r="G264" s="1054"/>
      <c r="H264" s="1052"/>
      <c r="I264" s="1053"/>
      <c r="J264" s="1053"/>
      <c r="K264" s="1053"/>
      <c r="L264" s="1054"/>
    </row>
    <row r="265" spans="2:12" x14ac:dyDescent="0.25">
      <c r="B265" s="1052"/>
      <c r="C265" s="1053"/>
      <c r="D265" s="1053"/>
      <c r="E265" s="1053"/>
      <c r="F265" s="1053"/>
      <c r="G265" s="1054"/>
      <c r="H265" s="1052"/>
      <c r="I265" s="1053"/>
      <c r="J265" s="1053"/>
      <c r="K265" s="1053"/>
      <c r="L265" s="1054"/>
    </row>
    <row r="266" spans="2:12" x14ac:dyDescent="0.25">
      <c r="B266" s="1052"/>
      <c r="C266" s="1053"/>
      <c r="D266" s="1053"/>
      <c r="E266" s="1053"/>
      <c r="F266" s="1053"/>
      <c r="G266" s="1054"/>
      <c r="H266" s="1052"/>
      <c r="I266" s="1053"/>
      <c r="J266" s="1053"/>
      <c r="K266" s="1053"/>
      <c r="L266" s="1054"/>
    </row>
    <row r="267" spans="2:12" x14ac:dyDescent="0.25">
      <c r="B267" s="1052"/>
      <c r="C267" s="1053"/>
      <c r="D267" s="1053"/>
      <c r="E267" s="1053"/>
      <c r="F267" s="1053"/>
      <c r="G267" s="1054"/>
      <c r="H267" s="1052"/>
      <c r="I267" s="1053"/>
      <c r="J267" s="1053"/>
      <c r="K267" s="1053"/>
      <c r="L267" s="1054"/>
    </row>
    <row r="268" spans="2:12" ht="15.75" thickBot="1" x14ac:dyDescent="0.3">
      <c r="B268" s="1052"/>
      <c r="C268" s="1053"/>
      <c r="D268" s="1053"/>
      <c r="E268" s="1053"/>
      <c r="F268" s="1053"/>
      <c r="G268" s="1054"/>
      <c r="H268" s="1052"/>
      <c r="I268" s="1053"/>
      <c r="J268" s="1053"/>
      <c r="K268" s="1053"/>
      <c r="L268" s="1054"/>
    </row>
    <row r="269" spans="2:12" x14ac:dyDescent="0.25">
      <c r="B269" s="962" t="s">
        <v>1165</v>
      </c>
      <c r="C269" s="1055"/>
      <c r="D269" s="1055"/>
      <c r="E269" s="1055"/>
      <c r="F269" s="1055"/>
      <c r="G269" s="1056"/>
      <c r="H269" s="962" t="s">
        <v>1166</v>
      </c>
      <c r="I269" s="1055"/>
      <c r="J269" s="1055"/>
      <c r="K269" s="1055"/>
      <c r="L269" s="1056"/>
    </row>
    <row r="270" spans="2:12" ht="67.5" customHeight="1" thickBot="1" x14ac:dyDescent="0.3">
      <c r="B270" s="963"/>
      <c r="C270" s="1057"/>
      <c r="D270" s="1057"/>
      <c r="E270" s="1057"/>
      <c r="F270" s="1057"/>
      <c r="G270" s="1058"/>
      <c r="H270" s="963"/>
      <c r="I270" s="1057"/>
      <c r="J270" s="1057"/>
      <c r="K270" s="1057"/>
      <c r="L270" s="1058"/>
    </row>
    <row r="271" spans="2:12" x14ac:dyDescent="0.25">
      <c r="B271" s="1052" t="s">
        <v>453</v>
      </c>
      <c r="C271" s="1053"/>
      <c r="D271" s="1053"/>
      <c r="E271" s="1053"/>
      <c r="F271" s="1053"/>
      <c r="G271" s="1054"/>
      <c r="H271" s="1052"/>
      <c r="I271" s="1053"/>
      <c r="J271" s="1053"/>
      <c r="K271" s="1053"/>
      <c r="L271" s="1054"/>
    </row>
    <row r="272" spans="2:12" x14ac:dyDescent="0.25">
      <c r="B272" s="1052"/>
      <c r="C272" s="1053"/>
      <c r="D272" s="1053"/>
      <c r="E272" s="1053"/>
      <c r="F272" s="1053"/>
      <c r="G272" s="1054"/>
      <c r="H272" s="1052"/>
      <c r="I272" s="1053"/>
      <c r="J272" s="1053"/>
      <c r="K272" s="1053"/>
      <c r="L272" s="1054"/>
    </row>
    <row r="273" spans="2:12" x14ac:dyDescent="0.25">
      <c r="B273" s="1052"/>
      <c r="C273" s="1053"/>
      <c r="D273" s="1053"/>
      <c r="E273" s="1053"/>
      <c r="F273" s="1053"/>
      <c r="G273" s="1054"/>
      <c r="H273" s="1052"/>
      <c r="I273" s="1053"/>
      <c r="J273" s="1053"/>
      <c r="K273" s="1053"/>
      <c r="L273" s="1054"/>
    </row>
    <row r="274" spans="2:12" x14ac:dyDescent="0.25">
      <c r="B274" s="1052"/>
      <c r="C274" s="1053"/>
      <c r="D274" s="1053"/>
      <c r="E274" s="1053"/>
      <c r="F274" s="1053"/>
      <c r="G274" s="1054"/>
      <c r="H274" s="1052"/>
      <c r="I274" s="1053"/>
      <c r="J274" s="1053"/>
      <c r="K274" s="1053"/>
      <c r="L274" s="1054"/>
    </row>
    <row r="275" spans="2:12" x14ac:dyDescent="0.25">
      <c r="B275" s="1052"/>
      <c r="C275" s="1053"/>
      <c r="D275" s="1053"/>
      <c r="E275" s="1053"/>
      <c r="F275" s="1053"/>
      <c r="G275" s="1054"/>
      <c r="H275" s="1052"/>
      <c r="I275" s="1053"/>
      <c r="J275" s="1053"/>
      <c r="K275" s="1053"/>
      <c r="L275" s="1054"/>
    </row>
    <row r="276" spans="2:12" x14ac:dyDescent="0.25">
      <c r="B276" s="1052"/>
      <c r="C276" s="1053"/>
      <c r="D276" s="1053"/>
      <c r="E276" s="1053"/>
      <c r="F276" s="1053"/>
      <c r="G276" s="1054"/>
      <c r="H276" s="1052"/>
      <c r="I276" s="1053"/>
      <c r="J276" s="1053"/>
      <c r="K276" s="1053"/>
      <c r="L276" s="1054"/>
    </row>
    <row r="277" spans="2:12" x14ac:dyDescent="0.25">
      <c r="B277" s="1052"/>
      <c r="C277" s="1053"/>
      <c r="D277" s="1053"/>
      <c r="E277" s="1053"/>
      <c r="F277" s="1053"/>
      <c r="G277" s="1054"/>
      <c r="H277" s="1052"/>
      <c r="I277" s="1053"/>
      <c r="J277" s="1053"/>
      <c r="K277" s="1053"/>
      <c r="L277" s="1054"/>
    </row>
    <row r="278" spans="2:12" x14ac:dyDescent="0.25">
      <c r="B278" s="1052"/>
      <c r="C278" s="1053"/>
      <c r="D278" s="1053"/>
      <c r="E278" s="1053"/>
      <c r="F278" s="1053"/>
      <c r="G278" s="1054"/>
      <c r="H278" s="1052"/>
      <c r="I278" s="1053"/>
      <c r="J278" s="1053"/>
      <c r="K278" s="1053"/>
      <c r="L278" s="1054"/>
    </row>
    <row r="279" spans="2:12" x14ac:dyDescent="0.25">
      <c r="B279" s="1052"/>
      <c r="C279" s="1053"/>
      <c r="D279" s="1053"/>
      <c r="E279" s="1053"/>
      <c r="F279" s="1053"/>
      <c r="G279" s="1054"/>
      <c r="H279" s="1052"/>
      <c r="I279" s="1053"/>
      <c r="J279" s="1053"/>
      <c r="K279" s="1053"/>
      <c r="L279" s="1054"/>
    </row>
    <row r="280" spans="2:12" x14ac:dyDescent="0.25">
      <c r="B280" s="1052"/>
      <c r="C280" s="1053"/>
      <c r="D280" s="1053"/>
      <c r="E280" s="1053"/>
      <c r="F280" s="1053"/>
      <c r="G280" s="1054"/>
      <c r="H280" s="1052"/>
      <c r="I280" s="1053"/>
      <c r="J280" s="1053"/>
      <c r="K280" s="1053"/>
      <c r="L280" s="1054"/>
    </row>
    <row r="281" spans="2:12" x14ac:dyDescent="0.25">
      <c r="B281" s="1052"/>
      <c r="C281" s="1053"/>
      <c r="D281" s="1053"/>
      <c r="E281" s="1053"/>
      <c r="F281" s="1053"/>
      <c r="G281" s="1054"/>
      <c r="H281" s="1052"/>
      <c r="I281" s="1053"/>
      <c r="J281" s="1053"/>
      <c r="K281" s="1053"/>
      <c r="L281" s="1054"/>
    </row>
    <row r="282" spans="2:12" x14ac:dyDescent="0.25">
      <c r="B282" s="1052"/>
      <c r="C282" s="1053"/>
      <c r="D282" s="1053"/>
      <c r="E282" s="1053"/>
      <c r="F282" s="1053"/>
      <c r="G282" s="1054"/>
      <c r="H282" s="1052"/>
      <c r="I282" s="1053"/>
      <c r="J282" s="1053"/>
      <c r="K282" s="1053"/>
      <c r="L282" s="1054"/>
    </row>
    <row r="283" spans="2:12" x14ac:dyDescent="0.25">
      <c r="B283" s="1052"/>
      <c r="C283" s="1053"/>
      <c r="D283" s="1053"/>
      <c r="E283" s="1053"/>
      <c r="F283" s="1053"/>
      <c r="G283" s="1054"/>
      <c r="H283" s="1052"/>
      <c r="I283" s="1053"/>
      <c r="J283" s="1053"/>
      <c r="K283" s="1053"/>
      <c r="L283" s="1054"/>
    </row>
    <row r="284" spans="2:12" ht="15.75" thickBot="1" x14ac:dyDescent="0.3">
      <c r="B284" s="1052"/>
      <c r="C284" s="1053"/>
      <c r="D284" s="1053"/>
      <c r="E284" s="1053"/>
      <c r="F284" s="1053"/>
      <c r="G284" s="1054"/>
      <c r="H284" s="1052"/>
      <c r="I284" s="1053"/>
      <c r="J284" s="1053"/>
      <c r="K284" s="1053"/>
      <c r="L284" s="1054"/>
    </row>
    <row r="285" spans="2:12" x14ac:dyDescent="0.25">
      <c r="B285" s="962" t="s">
        <v>1167</v>
      </c>
      <c r="C285" s="1055"/>
      <c r="D285" s="1055"/>
      <c r="E285" s="1055"/>
      <c r="F285" s="1055"/>
      <c r="G285" s="1056"/>
      <c r="H285" s="962" t="s">
        <v>1168</v>
      </c>
      <c r="I285" s="1055"/>
      <c r="J285" s="1055"/>
      <c r="K285" s="1055"/>
      <c r="L285" s="1056"/>
    </row>
    <row r="286" spans="2:12" ht="51" customHeight="1" thickBot="1" x14ac:dyDescent="0.3">
      <c r="B286" s="963"/>
      <c r="C286" s="1057"/>
      <c r="D286" s="1057"/>
      <c r="E286" s="1057"/>
      <c r="F286" s="1057"/>
      <c r="G286" s="1058"/>
      <c r="H286" s="963"/>
      <c r="I286" s="1057"/>
      <c r="J286" s="1057"/>
      <c r="K286" s="1057"/>
      <c r="L286" s="1058"/>
    </row>
    <row r="287" spans="2:12" x14ac:dyDescent="0.25">
      <c r="B287" s="1052" t="s">
        <v>453</v>
      </c>
      <c r="C287" s="1053"/>
      <c r="D287" s="1053"/>
      <c r="E287" s="1053"/>
      <c r="F287" s="1053"/>
      <c r="G287" s="1054"/>
      <c r="H287" s="1052"/>
      <c r="I287" s="1053"/>
      <c r="J287" s="1053"/>
      <c r="K287" s="1053"/>
      <c r="L287" s="1054"/>
    </row>
    <row r="288" spans="2:12" x14ac:dyDescent="0.25">
      <c r="B288" s="1052"/>
      <c r="C288" s="1053"/>
      <c r="D288" s="1053"/>
      <c r="E288" s="1053"/>
      <c r="F288" s="1053"/>
      <c r="G288" s="1054"/>
      <c r="H288" s="1052"/>
      <c r="I288" s="1053"/>
      <c r="J288" s="1053"/>
      <c r="K288" s="1053"/>
      <c r="L288" s="1054"/>
    </row>
    <row r="289" spans="2:12" x14ac:dyDescent="0.25">
      <c r="B289" s="1052"/>
      <c r="C289" s="1053"/>
      <c r="D289" s="1053"/>
      <c r="E289" s="1053"/>
      <c r="F289" s="1053"/>
      <c r="G289" s="1054"/>
      <c r="H289" s="1052"/>
      <c r="I289" s="1053"/>
      <c r="J289" s="1053"/>
      <c r="K289" s="1053"/>
      <c r="L289" s="1054"/>
    </row>
    <row r="290" spans="2:12" x14ac:dyDescent="0.25">
      <c r="B290" s="1052"/>
      <c r="C290" s="1053"/>
      <c r="D290" s="1053"/>
      <c r="E290" s="1053"/>
      <c r="F290" s="1053"/>
      <c r="G290" s="1054"/>
      <c r="H290" s="1052"/>
      <c r="I290" s="1053"/>
      <c r="J290" s="1053"/>
      <c r="K290" s="1053"/>
      <c r="L290" s="1054"/>
    </row>
    <row r="291" spans="2:12" x14ac:dyDescent="0.25">
      <c r="B291" s="1052"/>
      <c r="C291" s="1053"/>
      <c r="D291" s="1053"/>
      <c r="E291" s="1053"/>
      <c r="F291" s="1053"/>
      <c r="G291" s="1054"/>
      <c r="H291" s="1052"/>
      <c r="I291" s="1053"/>
      <c r="J291" s="1053"/>
      <c r="K291" s="1053"/>
      <c r="L291" s="1054"/>
    </row>
    <row r="292" spans="2:12" x14ac:dyDescent="0.25">
      <c r="B292" s="1052"/>
      <c r="C292" s="1053"/>
      <c r="D292" s="1053"/>
      <c r="E292" s="1053"/>
      <c r="F292" s="1053"/>
      <c r="G292" s="1054"/>
      <c r="H292" s="1052"/>
      <c r="I292" s="1053"/>
      <c r="J292" s="1053"/>
      <c r="K292" s="1053"/>
      <c r="L292" s="1054"/>
    </row>
    <row r="293" spans="2:12" x14ac:dyDescent="0.25">
      <c r="B293" s="1052"/>
      <c r="C293" s="1053"/>
      <c r="D293" s="1053"/>
      <c r="E293" s="1053"/>
      <c r="F293" s="1053"/>
      <c r="G293" s="1054"/>
      <c r="H293" s="1052"/>
      <c r="I293" s="1053"/>
      <c r="J293" s="1053"/>
      <c r="K293" s="1053"/>
      <c r="L293" s="1054"/>
    </row>
    <row r="294" spans="2:12" x14ac:dyDescent="0.25">
      <c r="B294" s="1052"/>
      <c r="C294" s="1053"/>
      <c r="D294" s="1053"/>
      <c r="E294" s="1053"/>
      <c r="F294" s="1053"/>
      <c r="G294" s="1054"/>
      <c r="H294" s="1052"/>
      <c r="I294" s="1053"/>
      <c r="J294" s="1053"/>
      <c r="K294" s="1053"/>
      <c r="L294" s="1054"/>
    </row>
    <row r="295" spans="2:12" x14ac:dyDescent="0.25">
      <c r="B295" s="1052"/>
      <c r="C295" s="1053"/>
      <c r="D295" s="1053"/>
      <c r="E295" s="1053"/>
      <c r="F295" s="1053"/>
      <c r="G295" s="1054"/>
      <c r="H295" s="1052"/>
      <c r="I295" s="1053"/>
      <c r="J295" s="1053"/>
      <c r="K295" s="1053"/>
      <c r="L295" s="1054"/>
    </row>
    <row r="296" spans="2:12" x14ac:dyDescent="0.25">
      <c r="B296" s="1052"/>
      <c r="C296" s="1053"/>
      <c r="D296" s="1053"/>
      <c r="E296" s="1053"/>
      <c r="F296" s="1053"/>
      <c r="G296" s="1054"/>
      <c r="H296" s="1052"/>
      <c r="I296" s="1053"/>
      <c r="J296" s="1053"/>
      <c r="K296" s="1053"/>
      <c r="L296" s="1054"/>
    </row>
    <row r="297" spans="2:12" x14ac:dyDescent="0.25">
      <c r="B297" s="1052"/>
      <c r="C297" s="1053"/>
      <c r="D297" s="1053"/>
      <c r="E297" s="1053"/>
      <c r="F297" s="1053"/>
      <c r="G297" s="1054"/>
      <c r="H297" s="1052"/>
      <c r="I297" s="1053"/>
      <c r="J297" s="1053"/>
      <c r="K297" s="1053"/>
      <c r="L297" s="1054"/>
    </row>
    <row r="298" spans="2:12" x14ac:dyDescent="0.25">
      <c r="B298" s="1052"/>
      <c r="C298" s="1053"/>
      <c r="D298" s="1053"/>
      <c r="E298" s="1053"/>
      <c r="F298" s="1053"/>
      <c r="G298" s="1054"/>
      <c r="H298" s="1052"/>
      <c r="I298" s="1053"/>
      <c r="J298" s="1053"/>
      <c r="K298" s="1053"/>
      <c r="L298" s="1054"/>
    </row>
    <row r="299" spans="2:12" x14ac:dyDescent="0.25">
      <c r="B299" s="1052"/>
      <c r="C299" s="1053"/>
      <c r="D299" s="1053"/>
      <c r="E299" s="1053"/>
      <c r="F299" s="1053"/>
      <c r="G299" s="1054"/>
      <c r="H299" s="1052"/>
      <c r="I299" s="1053"/>
      <c r="J299" s="1053"/>
      <c r="K299" s="1053"/>
      <c r="L299" s="1054"/>
    </row>
    <row r="300" spans="2:12" ht="15.75" thickBot="1" x14ac:dyDescent="0.3">
      <c r="B300" s="1052"/>
      <c r="C300" s="1053"/>
      <c r="D300" s="1053"/>
      <c r="E300" s="1053"/>
      <c r="F300" s="1053"/>
      <c r="G300" s="1054"/>
      <c r="H300" s="1052"/>
      <c r="I300" s="1053"/>
      <c r="J300" s="1053"/>
      <c r="K300" s="1053"/>
      <c r="L300" s="1054"/>
    </row>
    <row r="301" spans="2:12" ht="92.25" customHeight="1" thickBot="1" x14ac:dyDescent="0.3">
      <c r="B301" s="1049" t="s">
        <v>1169</v>
      </c>
      <c r="C301" s="1050"/>
      <c r="D301" s="1050"/>
      <c r="E301" s="1050"/>
      <c r="F301" s="1050"/>
      <c r="G301" s="1051"/>
      <c r="H301" s="1049" t="s">
        <v>1170</v>
      </c>
      <c r="I301" s="1050"/>
      <c r="J301" s="1050"/>
      <c r="K301" s="1050"/>
      <c r="L301" s="1051"/>
    </row>
    <row r="302" spans="2:12" x14ac:dyDescent="0.25">
      <c r="B302" s="1052" t="s">
        <v>453</v>
      </c>
      <c r="C302" s="1053"/>
      <c r="D302" s="1053"/>
      <c r="E302" s="1053"/>
      <c r="F302" s="1053"/>
      <c r="G302" s="1054"/>
      <c r="H302" s="1052"/>
      <c r="I302" s="1053"/>
      <c r="J302" s="1053"/>
      <c r="K302" s="1053"/>
      <c r="L302" s="1054"/>
    </row>
    <row r="303" spans="2:12" x14ac:dyDescent="0.25">
      <c r="B303" s="1052"/>
      <c r="C303" s="1053"/>
      <c r="D303" s="1053"/>
      <c r="E303" s="1053"/>
      <c r="F303" s="1053"/>
      <c r="G303" s="1054"/>
      <c r="H303" s="1052"/>
      <c r="I303" s="1053"/>
      <c r="J303" s="1053"/>
      <c r="K303" s="1053"/>
      <c r="L303" s="1054"/>
    </row>
    <row r="304" spans="2:12" x14ac:dyDescent="0.25">
      <c r="B304" s="1052"/>
      <c r="C304" s="1053"/>
      <c r="D304" s="1053"/>
      <c r="E304" s="1053"/>
      <c r="F304" s="1053"/>
      <c r="G304" s="1054"/>
      <c r="H304" s="1052"/>
      <c r="I304" s="1053"/>
      <c r="J304" s="1053"/>
      <c r="K304" s="1053"/>
      <c r="L304" s="1054"/>
    </row>
    <row r="305" spans="2:12" x14ac:dyDescent="0.25">
      <c r="B305" s="1052"/>
      <c r="C305" s="1053"/>
      <c r="D305" s="1053"/>
      <c r="E305" s="1053"/>
      <c r="F305" s="1053"/>
      <c r="G305" s="1054"/>
      <c r="H305" s="1052"/>
      <c r="I305" s="1053"/>
      <c r="J305" s="1053"/>
      <c r="K305" s="1053"/>
      <c r="L305" s="1054"/>
    </row>
    <row r="306" spans="2:12" x14ac:dyDescent="0.25">
      <c r="B306" s="1052"/>
      <c r="C306" s="1053"/>
      <c r="D306" s="1053"/>
      <c r="E306" s="1053"/>
      <c r="F306" s="1053"/>
      <c r="G306" s="1054"/>
      <c r="H306" s="1052"/>
      <c r="I306" s="1053"/>
      <c r="J306" s="1053"/>
      <c r="K306" s="1053"/>
      <c r="L306" s="1054"/>
    </row>
    <row r="307" spans="2:12" x14ac:dyDescent="0.25">
      <c r="B307" s="1052"/>
      <c r="C307" s="1053"/>
      <c r="D307" s="1053"/>
      <c r="E307" s="1053"/>
      <c r="F307" s="1053"/>
      <c r="G307" s="1054"/>
      <c r="H307" s="1052"/>
      <c r="I307" s="1053"/>
      <c r="J307" s="1053"/>
      <c r="K307" s="1053"/>
      <c r="L307" s="1054"/>
    </row>
    <row r="308" spans="2:12" x14ac:dyDescent="0.25">
      <c r="B308" s="1052"/>
      <c r="C308" s="1053"/>
      <c r="D308" s="1053"/>
      <c r="E308" s="1053"/>
      <c r="F308" s="1053"/>
      <c r="G308" s="1054"/>
      <c r="H308" s="1052"/>
      <c r="I308" s="1053"/>
      <c r="J308" s="1053"/>
      <c r="K308" s="1053"/>
      <c r="L308" s="1054"/>
    </row>
    <row r="309" spans="2:12" x14ac:dyDescent="0.25">
      <c r="B309" s="1052"/>
      <c r="C309" s="1053"/>
      <c r="D309" s="1053"/>
      <c r="E309" s="1053"/>
      <c r="F309" s="1053"/>
      <c r="G309" s="1054"/>
      <c r="H309" s="1052"/>
      <c r="I309" s="1053"/>
      <c r="J309" s="1053"/>
      <c r="K309" s="1053"/>
      <c r="L309" s="1054"/>
    </row>
    <row r="310" spans="2:12" x14ac:dyDescent="0.25">
      <c r="B310" s="1052"/>
      <c r="C310" s="1053"/>
      <c r="D310" s="1053"/>
      <c r="E310" s="1053"/>
      <c r="F310" s="1053"/>
      <c r="G310" s="1054"/>
      <c r="H310" s="1052"/>
      <c r="I310" s="1053"/>
      <c r="J310" s="1053"/>
      <c r="K310" s="1053"/>
      <c r="L310" s="1054"/>
    </row>
    <row r="311" spans="2:12" x14ac:dyDescent="0.25">
      <c r="B311" s="1052"/>
      <c r="C311" s="1053"/>
      <c r="D311" s="1053"/>
      <c r="E311" s="1053"/>
      <c r="F311" s="1053"/>
      <c r="G311" s="1054"/>
      <c r="H311" s="1052"/>
      <c r="I311" s="1053"/>
      <c r="J311" s="1053"/>
      <c r="K311" s="1053"/>
      <c r="L311" s="1054"/>
    </row>
    <row r="312" spans="2:12" x14ac:dyDescent="0.25">
      <c r="B312" s="1052"/>
      <c r="C312" s="1053"/>
      <c r="D312" s="1053"/>
      <c r="E312" s="1053"/>
      <c r="F312" s="1053"/>
      <c r="G312" s="1054"/>
      <c r="H312" s="1052"/>
      <c r="I312" s="1053"/>
      <c r="J312" s="1053"/>
      <c r="K312" s="1053"/>
      <c r="L312" s="1054"/>
    </row>
    <row r="313" spans="2:12" x14ac:dyDescent="0.25">
      <c r="B313" s="1052"/>
      <c r="C313" s="1053"/>
      <c r="D313" s="1053"/>
      <c r="E313" s="1053"/>
      <c r="F313" s="1053"/>
      <c r="G313" s="1054"/>
      <c r="H313" s="1052"/>
      <c r="I313" s="1053"/>
      <c r="J313" s="1053"/>
      <c r="K313" s="1053"/>
      <c r="L313" s="1054"/>
    </row>
    <row r="314" spans="2:12" x14ac:dyDescent="0.25">
      <c r="B314" s="1052"/>
      <c r="C314" s="1053"/>
      <c r="D314" s="1053"/>
      <c r="E314" s="1053"/>
      <c r="F314" s="1053"/>
      <c r="G314" s="1054"/>
      <c r="H314" s="1052"/>
      <c r="I314" s="1053"/>
      <c r="J314" s="1053"/>
      <c r="K314" s="1053"/>
      <c r="L314" s="1054"/>
    </row>
    <row r="315" spans="2:12" ht="15.75" thickBot="1" x14ac:dyDescent="0.3">
      <c r="B315" s="1052"/>
      <c r="C315" s="1053"/>
      <c r="D315" s="1053"/>
      <c r="E315" s="1053"/>
      <c r="F315" s="1053"/>
      <c r="G315" s="1054"/>
      <c r="H315" s="1052"/>
      <c r="I315" s="1053"/>
      <c r="J315" s="1053"/>
      <c r="K315" s="1053"/>
      <c r="L315" s="1054"/>
    </row>
    <row r="316" spans="2:12" ht="78" customHeight="1" thickBot="1" x14ac:dyDescent="0.3">
      <c r="B316" s="1049" t="s">
        <v>1171</v>
      </c>
      <c r="C316" s="1050"/>
      <c r="D316" s="1050"/>
      <c r="E316" s="1050"/>
      <c r="F316" s="1050"/>
      <c r="G316" s="1051"/>
      <c r="H316" s="1049" t="s">
        <v>1172</v>
      </c>
      <c r="I316" s="1050"/>
      <c r="J316" s="1050"/>
      <c r="K316" s="1050"/>
      <c r="L316" s="1051"/>
    </row>
    <row r="317" spans="2:12" x14ac:dyDescent="0.25">
      <c r="B317" s="1052" t="s">
        <v>453</v>
      </c>
      <c r="C317" s="1053"/>
      <c r="D317" s="1053"/>
      <c r="E317" s="1053"/>
      <c r="F317" s="1053"/>
      <c r="G317" s="1054"/>
      <c r="H317" s="1052"/>
      <c r="I317" s="1053"/>
      <c r="J317" s="1053"/>
      <c r="K317" s="1053"/>
      <c r="L317" s="1054"/>
    </row>
    <row r="318" spans="2:12" x14ac:dyDescent="0.25">
      <c r="B318" s="1052"/>
      <c r="C318" s="1053"/>
      <c r="D318" s="1053"/>
      <c r="E318" s="1053"/>
      <c r="F318" s="1053"/>
      <c r="G318" s="1054"/>
      <c r="H318" s="1052"/>
      <c r="I318" s="1053"/>
      <c r="J318" s="1053"/>
      <c r="K318" s="1053"/>
      <c r="L318" s="1054"/>
    </row>
    <row r="319" spans="2:12" x14ac:dyDescent="0.25">
      <c r="B319" s="1052"/>
      <c r="C319" s="1053"/>
      <c r="D319" s="1053"/>
      <c r="E319" s="1053"/>
      <c r="F319" s="1053"/>
      <c r="G319" s="1054"/>
      <c r="H319" s="1052"/>
      <c r="I319" s="1053"/>
      <c r="J319" s="1053"/>
      <c r="K319" s="1053"/>
      <c r="L319" s="1054"/>
    </row>
    <row r="320" spans="2:12" x14ac:dyDescent="0.25">
      <c r="B320" s="1052"/>
      <c r="C320" s="1053"/>
      <c r="D320" s="1053"/>
      <c r="E320" s="1053"/>
      <c r="F320" s="1053"/>
      <c r="G320" s="1054"/>
      <c r="H320" s="1052"/>
      <c r="I320" s="1053"/>
      <c r="J320" s="1053"/>
      <c r="K320" s="1053"/>
      <c r="L320" s="1054"/>
    </row>
    <row r="321" spans="2:12" x14ac:dyDescent="0.25">
      <c r="B321" s="1052"/>
      <c r="C321" s="1053"/>
      <c r="D321" s="1053"/>
      <c r="E321" s="1053"/>
      <c r="F321" s="1053"/>
      <c r="G321" s="1054"/>
      <c r="H321" s="1052"/>
      <c r="I321" s="1053"/>
      <c r="J321" s="1053"/>
      <c r="K321" s="1053"/>
      <c r="L321" s="1054"/>
    </row>
    <row r="322" spans="2:12" x14ac:dyDescent="0.25">
      <c r="B322" s="1052"/>
      <c r="C322" s="1053"/>
      <c r="D322" s="1053"/>
      <c r="E322" s="1053"/>
      <c r="F322" s="1053"/>
      <c r="G322" s="1054"/>
      <c r="H322" s="1052"/>
      <c r="I322" s="1053"/>
      <c r="J322" s="1053"/>
      <c r="K322" s="1053"/>
      <c r="L322" s="1054"/>
    </row>
    <row r="323" spans="2:12" x14ac:dyDescent="0.25">
      <c r="B323" s="1052"/>
      <c r="C323" s="1053"/>
      <c r="D323" s="1053"/>
      <c r="E323" s="1053"/>
      <c r="F323" s="1053"/>
      <c r="G323" s="1054"/>
      <c r="H323" s="1052"/>
      <c r="I323" s="1053"/>
      <c r="J323" s="1053"/>
      <c r="K323" s="1053"/>
      <c r="L323" s="1054"/>
    </row>
    <row r="324" spans="2:12" x14ac:dyDescent="0.25">
      <c r="B324" s="1052"/>
      <c r="C324" s="1053"/>
      <c r="D324" s="1053"/>
      <c r="E324" s="1053"/>
      <c r="F324" s="1053"/>
      <c r="G324" s="1054"/>
      <c r="H324" s="1052"/>
      <c r="I324" s="1053"/>
      <c r="J324" s="1053"/>
      <c r="K324" s="1053"/>
      <c r="L324" s="1054"/>
    </row>
    <row r="325" spans="2:12" x14ac:dyDescent="0.25">
      <c r="B325" s="1052"/>
      <c r="C325" s="1053"/>
      <c r="D325" s="1053"/>
      <c r="E325" s="1053"/>
      <c r="F325" s="1053"/>
      <c r="G325" s="1054"/>
      <c r="H325" s="1052"/>
      <c r="I325" s="1053"/>
      <c r="J325" s="1053"/>
      <c r="K325" s="1053"/>
      <c r="L325" s="1054"/>
    </row>
    <row r="326" spans="2:12" x14ac:dyDescent="0.25">
      <c r="B326" s="1052"/>
      <c r="C326" s="1053"/>
      <c r="D326" s="1053"/>
      <c r="E326" s="1053"/>
      <c r="F326" s="1053"/>
      <c r="G326" s="1054"/>
      <c r="H326" s="1052"/>
      <c r="I326" s="1053"/>
      <c r="J326" s="1053"/>
      <c r="K326" s="1053"/>
      <c r="L326" s="1054"/>
    </row>
    <row r="327" spans="2:12" x14ac:dyDescent="0.25">
      <c r="B327" s="1052"/>
      <c r="C327" s="1053"/>
      <c r="D327" s="1053"/>
      <c r="E327" s="1053"/>
      <c r="F327" s="1053"/>
      <c r="G327" s="1054"/>
      <c r="H327" s="1052"/>
      <c r="I327" s="1053"/>
      <c r="J327" s="1053"/>
      <c r="K327" s="1053"/>
      <c r="L327" s="1054"/>
    </row>
    <row r="328" spans="2:12" x14ac:dyDescent="0.25">
      <c r="B328" s="1052"/>
      <c r="C328" s="1053"/>
      <c r="D328" s="1053"/>
      <c r="E328" s="1053"/>
      <c r="F328" s="1053"/>
      <c r="G328" s="1054"/>
      <c r="H328" s="1052"/>
      <c r="I328" s="1053"/>
      <c r="J328" s="1053"/>
      <c r="K328" s="1053"/>
      <c r="L328" s="1054"/>
    </row>
    <row r="329" spans="2:12" x14ac:dyDescent="0.25">
      <c r="B329" s="1052"/>
      <c r="C329" s="1053"/>
      <c r="D329" s="1053"/>
      <c r="E329" s="1053"/>
      <c r="F329" s="1053"/>
      <c r="G329" s="1054"/>
      <c r="H329" s="1052"/>
      <c r="I329" s="1053"/>
      <c r="J329" s="1053"/>
      <c r="K329" s="1053"/>
      <c r="L329" s="1054"/>
    </row>
    <row r="330" spans="2:12" ht="25.5" customHeight="1" thickBot="1" x14ac:dyDescent="0.3">
      <c r="B330" s="1052"/>
      <c r="C330" s="1053"/>
      <c r="D330" s="1053"/>
      <c r="E330" s="1053"/>
      <c r="F330" s="1053"/>
      <c r="G330" s="1054"/>
      <c r="H330" s="1052"/>
      <c r="I330" s="1053"/>
      <c r="J330" s="1053"/>
      <c r="K330" s="1053"/>
      <c r="L330" s="1054"/>
    </row>
    <row r="331" spans="2:12" ht="86.25" customHeight="1" thickBot="1" x14ac:dyDescent="0.3">
      <c r="B331" s="1049" t="s">
        <v>1173</v>
      </c>
      <c r="C331" s="1050"/>
      <c r="D331" s="1050"/>
      <c r="E331" s="1050"/>
      <c r="F331" s="1050"/>
      <c r="G331" s="1051"/>
      <c r="H331" s="1049" t="s">
        <v>1174</v>
      </c>
      <c r="I331" s="1050"/>
      <c r="J331" s="1050"/>
      <c r="K331" s="1050"/>
      <c r="L331" s="1051"/>
    </row>
  </sheetData>
  <mergeCells count="91">
    <mergeCell ref="B1:L2"/>
    <mergeCell ref="B3:E3"/>
    <mergeCell ref="G3:I3"/>
    <mergeCell ref="J3:L3"/>
    <mergeCell ref="B4:H5"/>
    <mergeCell ref="K4:L4"/>
    <mergeCell ref="K5:L5"/>
    <mergeCell ref="B6:G19"/>
    <mergeCell ref="H6:L19"/>
    <mergeCell ref="B20:G20"/>
    <mergeCell ref="H20:L20"/>
    <mergeCell ref="B21:G34"/>
    <mergeCell ref="H21:L34"/>
    <mergeCell ref="B35:G36"/>
    <mergeCell ref="H35:L36"/>
    <mergeCell ref="B37:G50"/>
    <mergeCell ref="H37:L50"/>
    <mergeCell ref="B51:G51"/>
    <mergeCell ref="H51:L51"/>
    <mergeCell ref="B52:G64"/>
    <mergeCell ref="H52:L64"/>
    <mergeCell ref="B65:G66"/>
    <mergeCell ref="H65:L66"/>
    <mergeCell ref="B67:G78"/>
    <mergeCell ref="H67:L78"/>
    <mergeCell ref="B79:G80"/>
    <mergeCell ref="H79:L80"/>
    <mergeCell ref="B81:G94"/>
    <mergeCell ref="H81:L94"/>
    <mergeCell ref="B95:G95"/>
    <mergeCell ref="H95:L95"/>
    <mergeCell ref="B96:G109"/>
    <mergeCell ref="H96:L109"/>
    <mergeCell ref="B110:G111"/>
    <mergeCell ref="H110:L111"/>
    <mergeCell ref="B112:G125"/>
    <mergeCell ref="H112:L125"/>
    <mergeCell ref="B126:G127"/>
    <mergeCell ref="H126:L127"/>
    <mergeCell ref="B128:G141"/>
    <mergeCell ref="H128:L141"/>
    <mergeCell ref="B142:G143"/>
    <mergeCell ref="H142:L143"/>
    <mergeCell ref="B144:G157"/>
    <mergeCell ref="H144:L157"/>
    <mergeCell ref="B158:G159"/>
    <mergeCell ref="H158:L159"/>
    <mergeCell ref="B160:G173"/>
    <mergeCell ref="H160:L173"/>
    <mergeCell ref="B174:G175"/>
    <mergeCell ref="H174:L175"/>
    <mergeCell ref="B176:G189"/>
    <mergeCell ref="H176:L189"/>
    <mergeCell ref="B190:G191"/>
    <mergeCell ref="H190:L191"/>
    <mergeCell ref="B192:G205"/>
    <mergeCell ref="H192:L205"/>
    <mergeCell ref="B206:G207"/>
    <mergeCell ref="H206:L207"/>
    <mergeCell ref="B208:G221"/>
    <mergeCell ref="H208:L221"/>
    <mergeCell ref="B222:G223"/>
    <mergeCell ref="H222:L223"/>
    <mergeCell ref="B224:G237"/>
    <mergeCell ref="H224:L237"/>
    <mergeCell ref="B238:G239"/>
    <mergeCell ref="H238:M239"/>
    <mergeCell ref="B240:G253"/>
    <mergeCell ref="H240:L253"/>
    <mergeCell ref="B254:G254"/>
    <mergeCell ref="H254:L254"/>
    <mergeCell ref="B255:G268"/>
    <mergeCell ref="H255:L268"/>
    <mergeCell ref="B269:G270"/>
    <mergeCell ref="H269:L270"/>
    <mergeCell ref="B271:G284"/>
    <mergeCell ref="H271:L284"/>
    <mergeCell ref="B285:G286"/>
    <mergeCell ref="H285:L286"/>
    <mergeCell ref="B287:G300"/>
    <mergeCell ref="H287:L300"/>
    <mergeCell ref="B301:G301"/>
    <mergeCell ref="H301:L301"/>
    <mergeCell ref="B302:G315"/>
    <mergeCell ref="H302:L315"/>
    <mergeCell ref="B316:G316"/>
    <mergeCell ref="H316:L316"/>
    <mergeCell ref="B317:G330"/>
    <mergeCell ref="H317:L330"/>
    <mergeCell ref="B331:G331"/>
    <mergeCell ref="H331:L331"/>
  </mergeCells>
  <printOptions horizontalCentered="1" verticalCentered="1"/>
  <pageMargins left="0.23622047244094491" right="0.23622047244094491" top="0.74803149606299213" bottom="0.74803149606299213" header="0.31496062992125984" footer="0.31496062992125984"/>
  <pageSetup scale="39"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B792-E0A5-418A-B440-F4FD24D8403F}">
  <dimension ref="B1:S79"/>
  <sheetViews>
    <sheetView zoomScaleNormal="100" workbookViewId="0">
      <selection activeCell="H7" sqref="H7:I8"/>
    </sheetView>
  </sheetViews>
  <sheetFormatPr baseColWidth="10" defaultColWidth="10.85546875" defaultRowHeight="12.75" x14ac:dyDescent="0.2"/>
  <cols>
    <col min="1" max="1" width="4.5703125" style="34" customWidth="1"/>
    <col min="2" max="2" width="20.28515625" style="33" customWidth="1"/>
    <col min="3" max="3" width="10" style="34" customWidth="1"/>
    <col min="4" max="4" width="11.28515625" style="34" customWidth="1"/>
    <col min="5" max="5" width="11.42578125" style="34" customWidth="1"/>
    <col min="6" max="6" width="11.7109375" style="34" customWidth="1"/>
    <col min="7" max="7" width="15.42578125" style="34" customWidth="1"/>
    <col min="8" max="8" width="10.7109375" style="34" customWidth="1"/>
    <col min="9" max="10" width="19.42578125" style="34" customWidth="1"/>
    <col min="11" max="11" width="17.140625" style="34" customWidth="1"/>
    <col min="12" max="14" width="10.85546875" style="34"/>
    <col min="15" max="15" width="12.28515625" style="34" customWidth="1"/>
    <col min="16" max="16" width="10.85546875" style="34"/>
    <col min="17" max="17" width="13.7109375" style="34" customWidth="1"/>
    <col min="18" max="18" width="10.5703125" style="34" customWidth="1"/>
    <col min="19" max="19" width="17.28515625" style="34" customWidth="1"/>
    <col min="20" max="16384" width="10.85546875" style="34"/>
  </cols>
  <sheetData>
    <row r="1" spans="2:19" ht="15" thickBot="1" x14ac:dyDescent="0.25">
      <c r="K1" s="6"/>
      <c r="L1" s="6"/>
      <c r="M1" s="6"/>
      <c r="N1" s="6"/>
      <c r="O1" s="6"/>
      <c r="P1" s="6"/>
      <c r="Q1" s="6"/>
      <c r="R1" s="6"/>
      <c r="S1" s="6"/>
    </row>
    <row r="2" spans="2:19" ht="14.25" customHeight="1" x14ac:dyDescent="0.2">
      <c r="B2" s="776" t="s">
        <v>252</v>
      </c>
      <c r="C2" s="777"/>
      <c r="D2" s="777"/>
      <c r="E2" s="777"/>
      <c r="F2" s="777"/>
      <c r="G2" s="777"/>
      <c r="H2" s="777"/>
      <c r="I2" s="778"/>
      <c r="J2" s="284"/>
      <c r="K2" s="782" t="s">
        <v>252</v>
      </c>
      <c r="L2" s="783"/>
      <c r="M2" s="783"/>
      <c r="N2" s="783"/>
      <c r="O2" s="783"/>
      <c r="P2" s="783"/>
      <c r="Q2" s="783"/>
      <c r="R2" s="783"/>
      <c r="S2" s="784"/>
    </row>
    <row r="3" spans="2:19" ht="34.5" customHeight="1" x14ac:dyDescent="0.2">
      <c r="B3" s="779"/>
      <c r="C3" s="780"/>
      <c r="D3" s="780"/>
      <c r="E3" s="780"/>
      <c r="F3" s="780"/>
      <c r="G3" s="780"/>
      <c r="H3" s="780"/>
      <c r="I3" s="781"/>
      <c r="J3" s="284"/>
      <c r="K3" s="785"/>
      <c r="L3" s="786"/>
      <c r="M3" s="786"/>
      <c r="N3" s="786"/>
      <c r="O3" s="786"/>
      <c r="P3" s="786"/>
      <c r="Q3" s="786"/>
      <c r="R3" s="786"/>
      <c r="S3" s="787"/>
    </row>
    <row r="4" spans="2:19" ht="27.75" customHeight="1" x14ac:dyDescent="0.2">
      <c r="B4" s="788" t="s">
        <v>253</v>
      </c>
      <c r="C4" s="789"/>
      <c r="D4" s="789"/>
      <c r="E4" s="789"/>
      <c r="F4" s="790"/>
      <c r="G4" s="346" t="s">
        <v>490</v>
      </c>
      <c r="H4" s="345" t="s">
        <v>2</v>
      </c>
      <c r="I4" s="99" t="s">
        <v>0</v>
      </c>
      <c r="J4" s="285"/>
      <c r="K4" s="794" t="s">
        <v>253</v>
      </c>
      <c r="L4" s="795"/>
      <c r="M4" s="795"/>
      <c r="N4" s="795"/>
      <c r="O4" s="795"/>
      <c r="P4" s="796" t="s">
        <v>749</v>
      </c>
      <c r="Q4" s="796"/>
      <c r="R4" s="345" t="s">
        <v>0</v>
      </c>
      <c r="S4" s="128" t="s">
        <v>2</v>
      </c>
    </row>
    <row r="5" spans="2:19" ht="27.75" customHeight="1" x14ac:dyDescent="0.25">
      <c r="B5" s="791"/>
      <c r="C5" s="792"/>
      <c r="D5" s="792"/>
      <c r="E5" s="792"/>
      <c r="F5" s="793"/>
      <c r="G5" s="100" t="s">
        <v>513</v>
      </c>
      <c r="H5" s="136">
        <v>3</v>
      </c>
      <c r="I5" s="101" t="s">
        <v>254</v>
      </c>
      <c r="J5" s="286"/>
      <c r="K5" s="794"/>
      <c r="L5" s="795"/>
      <c r="M5" s="795"/>
      <c r="N5" s="795"/>
      <c r="O5" s="795"/>
      <c r="P5" s="797" t="s">
        <v>491</v>
      </c>
      <c r="Q5" s="797"/>
      <c r="R5" s="136" t="s">
        <v>255</v>
      </c>
      <c r="S5" s="127">
        <v>4</v>
      </c>
    </row>
    <row r="6" spans="2:19" ht="33.75" customHeight="1" x14ac:dyDescent="0.2">
      <c r="B6" s="807" t="s">
        <v>256</v>
      </c>
      <c r="C6" s="808"/>
      <c r="D6" s="808"/>
      <c r="E6" s="808"/>
      <c r="F6" s="808"/>
      <c r="G6" s="808"/>
      <c r="H6" s="809"/>
      <c r="I6" s="800"/>
      <c r="J6" s="285"/>
      <c r="K6" s="810" t="s">
        <v>257</v>
      </c>
      <c r="L6" s="811"/>
      <c r="M6" s="811"/>
      <c r="N6" s="811"/>
      <c r="O6" s="811"/>
      <c r="P6" s="811"/>
      <c r="Q6" s="811"/>
      <c r="R6" s="811"/>
      <c r="S6" s="802"/>
    </row>
    <row r="7" spans="2:19" ht="15" customHeight="1" x14ac:dyDescent="0.2">
      <c r="B7" s="812" t="s">
        <v>258</v>
      </c>
      <c r="C7" s="813"/>
      <c r="D7" s="815">
        <v>1</v>
      </c>
      <c r="E7" s="815">
        <v>2</v>
      </c>
      <c r="F7" s="815">
        <v>3</v>
      </c>
      <c r="G7" s="817" t="s">
        <v>259</v>
      </c>
      <c r="H7" s="799" t="s">
        <v>97</v>
      </c>
      <c r="I7" s="800"/>
      <c r="J7" s="285"/>
      <c r="K7" s="819" t="s">
        <v>750</v>
      </c>
      <c r="L7" s="798"/>
      <c r="M7" s="798" t="s">
        <v>851</v>
      </c>
      <c r="N7" s="798" t="s">
        <v>852</v>
      </c>
      <c r="O7" s="798" t="s">
        <v>853</v>
      </c>
      <c r="P7" s="798" t="s">
        <v>854</v>
      </c>
      <c r="Q7" s="798" t="s">
        <v>259</v>
      </c>
      <c r="R7" s="799" t="s">
        <v>97</v>
      </c>
      <c r="S7" s="800"/>
    </row>
    <row r="8" spans="2:19" ht="15.75" customHeight="1" x14ac:dyDescent="0.2">
      <c r="B8" s="810"/>
      <c r="C8" s="814"/>
      <c r="D8" s="816"/>
      <c r="E8" s="816"/>
      <c r="F8" s="816"/>
      <c r="G8" s="818"/>
      <c r="H8" s="801"/>
      <c r="I8" s="802"/>
      <c r="J8" s="285"/>
      <c r="K8" s="819"/>
      <c r="L8" s="798"/>
      <c r="M8" s="798"/>
      <c r="N8" s="798"/>
      <c r="O8" s="798"/>
      <c r="P8" s="798"/>
      <c r="Q8" s="798"/>
      <c r="R8" s="801"/>
      <c r="S8" s="802"/>
    </row>
    <row r="9" spans="2:19" ht="15.75" customHeight="1" thickBot="1" x14ac:dyDescent="0.3">
      <c r="B9" s="102">
        <v>3</v>
      </c>
      <c r="C9" s="103">
        <v>500</v>
      </c>
      <c r="D9" s="103">
        <v>3</v>
      </c>
      <c r="E9" s="103">
        <v>50</v>
      </c>
      <c r="F9" s="103"/>
      <c r="G9" s="103"/>
      <c r="H9" s="803"/>
      <c r="I9" s="804"/>
      <c r="J9" s="287"/>
      <c r="K9" s="102">
        <v>3</v>
      </c>
      <c r="L9" s="103">
        <v>500</v>
      </c>
      <c r="M9" s="295">
        <v>3</v>
      </c>
      <c r="N9" s="295"/>
      <c r="O9" s="295">
        <v>50</v>
      </c>
      <c r="P9" s="295"/>
      <c r="Q9" s="295"/>
      <c r="R9" s="805"/>
      <c r="S9" s="806"/>
    </row>
    <row r="10" spans="2:19" ht="20.25" customHeight="1" x14ac:dyDescent="0.2">
      <c r="B10" s="820" t="s">
        <v>260</v>
      </c>
      <c r="C10" s="104">
        <v>1</v>
      </c>
      <c r="D10" s="35">
        <v>227</v>
      </c>
      <c r="E10" s="35">
        <v>169</v>
      </c>
      <c r="F10" s="35">
        <v>11</v>
      </c>
      <c r="G10" s="105">
        <f t="shared" ref="G10:G40" si="0">+D10+E10+F10</f>
        <v>407</v>
      </c>
      <c r="H10" s="823"/>
      <c r="I10" s="824"/>
      <c r="J10" s="288"/>
      <c r="K10" s="832" t="s">
        <v>260</v>
      </c>
      <c r="L10" s="296">
        <v>1</v>
      </c>
      <c r="M10" s="297">
        <v>225</v>
      </c>
      <c r="N10" s="297">
        <v>169</v>
      </c>
      <c r="O10" s="297">
        <v>11</v>
      </c>
      <c r="P10" s="297">
        <v>0</v>
      </c>
      <c r="Q10" s="108">
        <f>SUM(M10:P10)</f>
        <v>405</v>
      </c>
      <c r="R10" s="825"/>
      <c r="S10" s="781"/>
    </row>
    <row r="11" spans="2:19" ht="16.5" customHeight="1" x14ac:dyDescent="0.2">
      <c r="B11" s="821"/>
      <c r="C11" s="106" t="s">
        <v>264</v>
      </c>
      <c r="D11" s="36">
        <f>+D10*0.4</f>
        <v>90.800000000000011</v>
      </c>
      <c r="E11" s="36">
        <f t="shared" ref="E11" si="1">+E10*0.4</f>
        <v>67.600000000000009</v>
      </c>
      <c r="F11" s="36">
        <v>4</v>
      </c>
      <c r="G11" s="36">
        <f t="shared" si="0"/>
        <v>162.40000000000003</v>
      </c>
      <c r="H11" s="826"/>
      <c r="I11" s="827"/>
      <c r="J11" s="288"/>
      <c r="K11" s="832"/>
      <c r="L11" s="298">
        <v>0.4</v>
      </c>
      <c r="M11" s="36">
        <f>M10*0.4</f>
        <v>90</v>
      </c>
      <c r="N11" s="36">
        <f>N10*0.4</f>
        <v>67.600000000000009</v>
      </c>
      <c r="O11" s="36">
        <v>5</v>
      </c>
      <c r="P11" s="36">
        <f>P10*0.4</f>
        <v>0</v>
      </c>
      <c r="Q11" s="84">
        <f>SUM(M11:P11)</f>
        <v>162.60000000000002</v>
      </c>
      <c r="R11" s="828"/>
      <c r="S11" s="829"/>
    </row>
    <row r="12" spans="2:19" ht="25.5" customHeight="1" thickBot="1" x14ac:dyDescent="0.25">
      <c r="B12" s="822"/>
      <c r="C12" s="107">
        <v>0.6</v>
      </c>
      <c r="D12" s="37">
        <f>+D10*0.6</f>
        <v>136.19999999999999</v>
      </c>
      <c r="E12" s="37">
        <f t="shared" ref="E12" si="2">+E10*0.6</f>
        <v>101.39999999999999</v>
      </c>
      <c r="F12" s="37">
        <v>7</v>
      </c>
      <c r="G12" s="37">
        <f t="shared" si="0"/>
        <v>244.59999999999997</v>
      </c>
      <c r="H12" s="830"/>
      <c r="I12" s="831"/>
      <c r="J12" s="288"/>
      <c r="K12" s="832"/>
      <c r="L12" s="299">
        <v>0.6</v>
      </c>
      <c r="M12" s="37">
        <v>135</v>
      </c>
      <c r="N12" s="37">
        <f>N10*0.6</f>
        <v>101.39999999999999</v>
      </c>
      <c r="O12" s="37">
        <v>6</v>
      </c>
      <c r="P12" s="37">
        <f>P10*0.6</f>
        <v>0</v>
      </c>
      <c r="Q12" s="300">
        <f>SUM(M12:P12)</f>
        <v>242.39999999999998</v>
      </c>
      <c r="R12" s="833"/>
      <c r="S12" s="834"/>
    </row>
    <row r="13" spans="2:19" x14ac:dyDescent="0.2">
      <c r="B13" s="820" t="s">
        <v>261</v>
      </c>
      <c r="C13" s="104" t="s">
        <v>259</v>
      </c>
      <c r="D13" s="35">
        <v>227</v>
      </c>
      <c r="E13" s="35">
        <v>169</v>
      </c>
      <c r="F13" s="35">
        <v>11</v>
      </c>
      <c r="G13" s="108">
        <f t="shared" si="0"/>
        <v>407</v>
      </c>
      <c r="H13" s="823"/>
      <c r="I13" s="824"/>
      <c r="J13" s="288"/>
      <c r="K13" s="820" t="s">
        <v>261</v>
      </c>
      <c r="L13" s="296" t="s">
        <v>259</v>
      </c>
      <c r="M13" s="297">
        <f>M10</f>
        <v>225</v>
      </c>
      <c r="N13" s="297">
        <f>N10</f>
        <v>169</v>
      </c>
      <c r="O13" s="297">
        <f>O10</f>
        <v>11</v>
      </c>
      <c r="P13" s="297">
        <f>P10</f>
        <v>0</v>
      </c>
      <c r="Q13" s="108">
        <f t="shared" ref="Q13:Q26" si="3">SUM(M13:P13)</f>
        <v>405</v>
      </c>
      <c r="R13" s="825"/>
      <c r="S13" s="781"/>
    </row>
    <row r="14" spans="2:19" x14ac:dyDescent="0.2">
      <c r="B14" s="821"/>
      <c r="C14" s="106" t="s">
        <v>264</v>
      </c>
      <c r="D14" s="36">
        <v>90</v>
      </c>
      <c r="E14" s="36">
        <v>65</v>
      </c>
      <c r="F14" s="36">
        <v>4</v>
      </c>
      <c r="G14" s="36">
        <f t="shared" si="0"/>
        <v>159</v>
      </c>
      <c r="H14" s="826"/>
      <c r="I14" s="827"/>
      <c r="J14" s="288"/>
      <c r="K14" s="821"/>
      <c r="L14" s="298">
        <v>0.4</v>
      </c>
      <c r="M14" s="36">
        <v>15</v>
      </c>
      <c r="N14" s="36">
        <v>0</v>
      </c>
      <c r="O14" s="36">
        <v>0</v>
      </c>
      <c r="P14" s="36">
        <v>0</v>
      </c>
      <c r="Q14" s="36">
        <f t="shared" si="3"/>
        <v>15</v>
      </c>
      <c r="R14" s="828"/>
      <c r="S14" s="829"/>
    </row>
    <row r="15" spans="2:19" ht="12.75" customHeight="1" thickBot="1" x14ac:dyDescent="0.25">
      <c r="B15" s="822"/>
      <c r="C15" s="107">
        <v>0.6</v>
      </c>
      <c r="D15" s="38">
        <v>136</v>
      </c>
      <c r="E15" s="38">
        <v>97</v>
      </c>
      <c r="F15" s="38">
        <v>7</v>
      </c>
      <c r="G15" s="38">
        <f t="shared" si="0"/>
        <v>240</v>
      </c>
      <c r="H15" s="830"/>
      <c r="I15" s="831"/>
      <c r="J15" s="288"/>
      <c r="K15" s="822"/>
      <c r="L15" s="299">
        <v>0.6</v>
      </c>
      <c r="M15" s="37">
        <v>0</v>
      </c>
      <c r="N15" s="37">
        <v>0</v>
      </c>
      <c r="O15" s="37">
        <v>0</v>
      </c>
      <c r="P15" s="37">
        <v>0</v>
      </c>
      <c r="Q15" s="37">
        <f t="shared" si="3"/>
        <v>0</v>
      </c>
      <c r="R15" s="828"/>
      <c r="S15" s="829"/>
    </row>
    <row r="16" spans="2:19" ht="15" customHeight="1" x14ac:dyDescent="0.2">
      <c r="B16" s="820" t="s">
        <v>262</v>
      </c>
      <c r="C16" s="104" t="s">
        <v>259</v>
      </c>
      <c r="D16" s="35">
        <v>227</v>
      </c>
      <c r="E16" s="35">
        <v>169</v>
      </c>
      <c r="F16" s="35">
        <v>11</v>
      </c>
      <c r="G16" s="105">
        <f t="shared" si="0"/>
        <v>407</v>
      </c>
      <c r="H16" s="823"/>
      <c r="I16" s="824"/>
      <c r="J16" s="288"/>
      <c r="K16" s="820" t="s">
        <v>263</v>
      </c>
      <c r="L16" s="296" t="s">
        <v>259</v>
      </c>
      <c r="M16" s="297">
        <f>M10</f>
        <v>225</v>
      </c>
      <c r="N16" s="297">
        <f>N10</f>
        <v>169</v>
      </c>
      <c r="O16" s="297">
        <f>O10</f>
        <v>11</v>
      </c>
      <c r="P16" s="297">
        <f>P10</f>
        <v>0</v>
      </c>
      <c r="Q16" s="108">
        <f t="shared" si="3"/>
        <v>405</v>
      </c>
      <c r="R16" s="828"/>
      <c r="S16" s="829"/>
    </row>
    <row r="17" spans="2:19" ht="15.75" customHeight="1" x14ac:dyDescent="0.2">
      <c r="B17" s="821"/>
      <c r="C17" s="106" t="s">
        <v>264</v>
      </c>
      <c r="D17" s="36">
        <v>91</v>
      </c>
      <c r="E17" s="36">
        <v>68</v>
      </c>
      <c r="F17" s="36">
        <v>4</v>
      </c>
      <c r="G17" s="36">
        <f t="shared" si="0"/>
        <v>163</v>
      </c>
      <c r="H17" s="826"/>
      <c r="I17" s="827"/>
      <c r="J17" s="288"/>
      <c r="K17" s="821"/>
      <c r="L17" s="298" t="s">
        <v>264</v>
      </c>
      <c r="M17" s="36">
        <v>91</v>
      </c>
      <c r="N17" s="36">
        <v>18</v>
      </c>
      <c r="O17" s="36">
        <v>5</v>
      </c>
      <c r="P17" s="36">
        <v>0</v>
      </c>
      <c r="Q17" s="36">
        <f t="shared" si="3"/>
        <v>114</v>
      </c>
      <c r="R17" s="828"/>
      <c r="S17" s="829"/>
    </row>
    <row r="18" spans="2:19" ht="23.25" customHeight="1" thickBot="1" x14ac:dyDescent="0.25">
      <c r="B18" s="822"/>
      <c r="C18" s="107">
        <v>0.6</v>
      </c>
      <c r="D18" s="36">
        <v>136</v>
      </c>
      <c r="E18" s="36">
        <v>101</v>
      </c>
      <c r="F18" s="36">
        <v>7</v>
      </c>
      <c r="G18" s="37">
        <f t="shared" si="0"/>
        <v>244</v>
      </c>
      <c r="H18" s="826"/>
      <c r="I18" s="827"/>
      <c r="J18" s="288"/>
      <c r="K18" s="822"/>
      <c r="L18" s="299">
        <v>0.6</v>
      </c>
      <c r="M18" s="37">
        <v>38</v>
      </c>
      <c r="N18" s="37">
        <v>0</v>
      </c>
      <c r="O18" s="37">
        <v>6</v>
      </c>
      <c r="P18" s="37">
        <v>0</v>
      </c>
      <c r="Q18" s="37">
        <f t="shared" si="3"/>
        <v>44</v>
      </c>
      <c r="R18" s="828"/>
      <c r="S18" s="829"/>
    </row>
    <row r="19" spans="2:19" ht="13.5" customHeight="1" x14ac:dyDescent="0.2">
      <c r="B19" s="820" t="s">
        <v>265</v>
      </c>
      <c r="C19" s="104" t="s">
        <v>259</v>
      </c>
      <c r="D19" s="35">
        <v>227</v>
      </c>
      <c r="E19" s="35">
        <v>169</v>
      </c>
      <c r="F19" s="35">
        <v>11</v>
      </c>
      <c r="G19" s="108">
        <f t="shared" si="0"/>
        <v>407</v>
      </c>
      <c r="H19" s="826"/>
      <c r="I19" s="827"/>
      <c r="J19" s="288"/>
      <c r="K19" s="820" t="s">
        <v>265</v>
      </c>
      <c r="L19" s="296" t="s">
        <v>259</v>
      </c>
      <c r="M19" s="297">
        <f>M10</f>
        <v>225</v>
      </c>
      <c r="N19" s="297">
        <f>N10</f>
        <v>169</v>
      </c>
      <c r="O19" s="297">
        <f>O10</f>
        <v>11</v>
      </c>
      <c r="P19" s="297">
        <f>P10</f>
        <v>0</v>
      </c>
      <c r="Q19" s="108">
        <f t="shared" si="3"/>
        <v>405</v>
      </c>
      <c r="R19" s="828"/>
      <c r="S19" s="829"/>
    </row>
    <row r="20" spans="2:19" ht="15" customHeight="1" x14ac:dyDescent="0.2">
      <c r="B20" s="821"/>
      <c r="C20" s="106" t="s">
        <v>264</v>
      </c>
      <c r="D20" s="36">
        <v>0</v>
      </c>
      <c r="E20" s="36">
        <v>0</v>
      </c>
      <c r="F20" s="36">
        <v>0</v>
      </c>
      <c r="G20" s="36">
        <f t="shared" si="0"/>
        <v>0</v>
      </c>
      <c r="H20" s="826"/>
      <c r="I20" s="827"/>
      <c r="J20" s="288"/>
      <c r="K20" s="821"/>
      <c r="L20" s="298" t="s">
        <v>264</v>
      </c>
      <c r="M20" s="36">
        <v>0</v>
      </c>
      <c r="N20" s="36">
        <f t="shared" ref="N20:P21" si="4">N11-N17</f>
        <v>49.600000000000009</v>
      </c>
      <c r="O20" s="85">
        <f t="shared" si="4"/>
        <v>0</v>
      </c>
      <c r="P20" s="36">
        <f t="shared" si="4"/>
        <v>0</v>
      </c>
      <c r="Q20" s="36">
        <f t="shared" si="3"/>
        <v>49.600000000000009</v>
      </c>
      <c r="R20" s="828"/>
      <c r="S20" s="829"/>
    </row>
    <row r="21" spans="2:19" ht="17.25" customHeight="1" thickBot="1" x14ac:dyDescent="0.25">
      <c r="B21" s="822"/>
      <c r="C21" s="107">
        <v>0.6</v>
      </c>
      <c r="D21" s="36">
        <v>0</v>
      </c>
      <c r="E21" s="36">
        <v>0</v>
      </c>
      <c r="F21" s="36">
        <v>0</v>
      </c>
      <c r="G21" s="36">
        <f t="shared" si="0"/>
        <v>0</v>
      </c>
      <c r="H21" s="826"/>
      <c r="I21" s="827"/>
      <c r="J21" s="288"/>
      <c r="K21" s="822"/>
      <c r="L21" s="299">
        <v>0.6</v>
      </c>
      <c r="M21" s="37">
        <f>M42</f>
        <v>47</v>
      </c>
      <c r="N21" s="37">
        <f t="shared" si="4"/>
        <v>101.39999999999999</v>
      </c>
      <c r="O21" s="37">
        <f t="shared" si="4"/>
        <v>0</v>
      </c>
      <c r="P21" s="37">
        <f t="shared" si="4"/>
        <v>0</v>
      </c>
      <c r="Q21" s="37">
        <f t="shared" si="3"/>
        <v>148.39999999999998</v>
      </c>
      <c r="R21" s="828"/>
      <c r="S21" s="829"/>
    </row>
    <row r="22" spans="2:19" ht="15.75" customHeight="1" x14ac:dyDescent="0.2">
      <c r="B22" s="820" t="s">
        <v>516</v>
      </c>
      <c r="C22" s="104" t="s">
        <v>259</v>
      </c>
      <c r="D22" s="35">
        <v>227</v>
      </c>
      <c r="E22" s="35">
        <v>169</v>
      </c>
      <c r="F22" s="35">
        <v>11</v>
      </c>
      <c r="G22" s="105">
        <f t="shared" si="0"/>
        <v>407</v>
      </c>
      <c r="H22" s="826"/>
      <c r="I22" s="827"/>
      <c r="J22" s="288"/>
      <c r="K22" s="820" t="s">
        <v>266</v>
      </c>
      <c r="L22" s="296" t="s">
        <v>259</v>
      </c>
      <c r="M22" s="297">
        <f>M10+5</f>
        <v>230</v>
      </c>
      <c r="N22" s="297">
        <f>N10</f>
        <v>169</v>
      </c>
      <c r="O22" s="297">
        <f>O10</f>
        <v>11</v>
      </c>
      <c r="P22" s="297">
        <f>P10</f>
        <v>0</v>
      </c>
      <c r="Q22" s="108">
        <f t="shared" si="3"/>
        <v>410</v>
      </c>
      <c r="R22" s="342"/>
      <c r="S22" s="343"/>
    </row>
    <row r="23" spans="2:19" x14ac:dyDescent="0.2">
      <c r="B23" s="821"/>
      <c r="C23" s="106" t="s">
        <v>264</v>
      </c>
      <c r="D23" s="36">
        <v>90</v>
      </c>
      <c r="E23" s="36">
        <v>66</v>
      </c>
      <c r="F23" s="36">
        <v>4</v>
      </c>
      <c r="G23" s="36">
        <f t="shared" si="0"/>
        <v>160</v>
      </c>
      <c r="H23" s="826"/>
      <c r="I23" s="827"/>
      <c r="J23" s="288"/>
      <c r="K23" s="821"/>
      <c r="L23" s="298" t="s">
        <v>264</v>
      </c>
      <c r="M23" s="36">
        <v>105</v>
      </c>
      <c r="N23" s="36">
        <v>18</v>
      </c>
      <c r="O23" s="36">
        <v>5</v>
      </c>
      <c r="P23" s="36">
        <v>0</v>
      </c>
      <c r="Q23" s="36">
        <f t="shared" si="3"/>
        <v>128</v>
      </c>
      <c r="R23" s="342"/>
      <c r="S23" s="343"/>
    </row>
    <row r="24" spans="2:19" ht="15" customHeight="1" thickBot="1" x14ac:dyDescent="0.25">
      <c r="B24" s="822"/>
      <c r="C24" s="107">
        <v>0.6</v>
      </c>
      <c r="D24" s="36">
        <v>135</v>
      </c>
      <c r="E24" s="36">
        <v>98</v>
      </c>
      <c r="F24" s="36">
        <v>7</v>
      </c>
      <c r="G24" s="36">
        <f t="shared" si="0"/>
        <v>240</v>
      </c>
      <c r="H24" s="826"/>
      <c r="I24" s="827"/>
      <c r="J24" s="288"/>
      <c r="K24" s="822"/>
      <c r="L24" s="299">
        <v>0.6</v>
      </c>
      <c r="M24" s="37">
        <v>158</v>
      </c>
      <c r="N24" s="37">
        <v>4</v>
      </c>
      <c r="O24" s="37">
        <v>6</v>
      </c>
      <c r="P24" s="37">
        <v>0</v>
      </c>
      <c r="Q24" s="37">
        <f t="shared" si="3"/>
        <v>168</v>
      </c>
      <c r="R24" s="342"/>
      <c r="S24" s="343"/>
    </row>
    <row r="25" spans="2:19" ht="15" customHeight="1" x14ac:dyDescent="0.2">
      <c r="B25" s="820" t="s">
        <v>267</v>
      </c>
      <c r="C25" s="104" t="s">
        <v>259</v>
      </c>
      <c r="D25" s="35">
        <v>227</v>
      </c>
      <c r="E25" s="35">
        <v>169</v>
      </c>
      <c r="F25" s="35">
        <v>11</v>
      </c>
      <c r="G25" s="105">
        <f t="shared" si="0"/>
        <v>407</v>
      </c>
      <c r="H25" s="826"/>
      <c r="I25" s="827"/>
      <c r="J25" s="288"/>
      <c r="K25" s="820" t="s">
        <v>751</v>
      </c>
      <c r="L25" s="296" t="s">
        <v>259</v>
      </c>
      <c r="M25" s="297">
        <f>M19</f>
        <v>225</v>
      </c>
      <c r="N25" s="297">
        <f>N19+4</f>
        <v>173</v>
      </c>
      <c r="O25" s="297">
        <f>O19</f>
        <v>11</v>
      </c>
      <c r="P25" s="297">
        <f>P19</f>
        <v>0</v>
      </c>
      <c r="Q25" s="108">
        <f t="shared" si="3"/>
        <v>409</v>
      </c>
      <c r="R25" s="828"/>
      <c r="S25" s="829"/>
    </row>
    <row r="26" spans="2:19" x14ac:dyDescent="0.2">
      <c r="B26" s="821"/>
      <c r="C26" s="106" t="s">
        <v>264</v>
      </c>
      <c r="D26" s="36">
        <v>1</v>
      </c>
      <c r="E26" s="36">
        <v>2</v>
      </c>
      <c r="F26" s="36">
        <v>0</v>
      </c>
      <c r="G26" s="36">
        <f t="shared" si="0"/>
        <v>3</v>
      </c>
      <c r="H26" s="826"/>
      <c r="I26" s="827"/>
      <c r="J26" s="288"/>
      <c r="K26" s="821"/>
      <c r="L26" s="298" t="s">
        <v>264</v>
      </c>
      <c r="M26" s="36">
        <v>91</v>
      </c>
      <c r="N26" s="36">
        <v>18</v>
      </c>
      <c r="O26" s="36">
        <v>5</v>
      </c>
      <c r="P26" s="36">
        <v>0</v>
      </c>
      <c r="Q26" s="36">
        <f t="shared" si="3"/>
        <v>114</v>
      </c>
      <c r="R26" s="828"/>
      <c r="S26" s="829"/>
    </row>
    <row r="27" spans="2:19" ht="18" customHeight="1" thickBot="1" x14ac:dyDescent="0.25">
      <c r="B27" s="822"/>
      <c r="C27" s="107">
        <v>0.6</v>
      </c>
      <c r="D27" s="36">
        <v>1</v>
      </c>
      <c r="E27" s="36">
        <v>3</v>
      </c>
      <c r="F27" s="36">
        <v>0</v>
      </c>
      <c r="G27" s="36">
        <f t="shared" si="0"/>
        <v>4</v>
      </c>
      <c r="H27" s="826"/>
      <c r="I27" s="827"/>
      <c r="J27" s="288"/>
      <c r="K27" s="822"/>
      <c r="L27" s="299">
        <v>0.6</v>
      </c>
      <c r="M27" s="37">
        <v>43</v>
      </c>
      <c r="N27" s="37">
        <v>4</v>
      </c>
      <c r="O27" s="37">
        <v>6</v>
      </c>
      <c r="P27" s="37">
        <v>0</v>
      </c>
      <c r="Q27" s="37">
        <f>SUM(M27:P27)</f>
        <v>53</v>
      </c>
      <c r="R27" s="828"/>
      <c r="S27" s="829"/>
    </row>
    <row r="28" spans="2:19" ht="15" customHeight="1" x14ac:dyDescent="0.2">
      <c r="B28" s="820" t="s">
        <v>517</v>
      </c>
      <c r="C28" s="104" t="s">
        <v>259</v>
      </c>
      <c r="D28" s="35">
        <v>227</v>
      </c>
      <c r="E28" s="35">
        <v>169</v>
      </c>
      <c r="F28" s="35">
        <v>11</v>
      </c>
      <c r="G28" s="105">
        <f t="shared" si="0"/>
        <v>407</v>
      </c>
      <c r="H28" s="826"/>
      <c r="I28" s="827"/>
      <c r="J28" s="288"/>
      <c r="K28" s="820" t="s">
        <v>752</v>
      </c>
      <c r="L28" s="296" t="s">
        <v>259</v>
      </c>
      <c r="M28" s="297">
        <f>M22</f>
        <v>230</v>
      </c>
      <c r="N28" s="297">
        <f>N22</f>
        <v>169</v>
      </c>
      <c r="O28" s="297">
        <f>O22</f>
        <v>11</v>
      </c>
      <c r="P28" s="297">
        <f>P22</f>
        <v>0</v>
      </c>
      <c r="Q28" s="108">
        <f t="shared" ref="Q28:Q32" si="5">SUM(M28:P28)</f>
        <v>410</v>
      </c>
      <c r="R28" s="828"/>
      <c r="S28" s="829"/>
    </row>
    <row r="29" spans="2:19" x14ac:dyDescent="0.2">
      <c r="B29" s="821"/>
      <c r="C29" s="106" t="s">
        <v>264</v>
      </c>
      <c r="D29" s="36">
        <v>4</v>
      </c>
      <c r="E29" s="36">
        <v>2</v>
      </c>
      <c r="F29" s="36">
        <v>0</v>
      </c>
      <c r="G29" s="36">
        <f t="shared" si="0"/>
        <v>6</v>
      </c>
      <c r="H29" s="826" t="s">
        <v>268</v>
      </c>
      <c r="I29" s="827"/>
      <c r="J29" s="288"/>
      <c r="K29" s="821"/>
      <c r="L29" s="298" t="s">
        <v>264</v>
      </c>
      <c r="M29" s="36">
        <v>1</v>
      </c>
      <c r="N29" s="36">
        <f>N23-N26</f>
        <v>0</v>
      </c>
      <c r="O29" s="36">
        <f>O23-O26</f>
        <v>0</v>
      </c>
      <c r="P29" s="36">
        <v>0</v>
      </c>
      <c r="Q29" s="36">
        <f t="shared" si="5"/>
        <v>1</v>
      </c>
      <c r="R29" s="828"/>
      <c r="S29" s="829"/>
    </row>
    <row r="30" spans="2:19" ht="15" customHeight="1" thickBot="1" x14ac:dyDescent="0.25">
      <c r="B30" s="822"/>
      <c r="C30" s="107" t="s">
        <v>514</v>
      </c>
      <c r="D30" s="37">
        <v>5</v>
      </c>
      <c r="E30" s="37">
        <v>4</v>
      </c>
      <c r="F30" s="37">
        <v>0</v>
      </c>
      <c r="G30" s="37">
        <f t="shared" si="0"/>
        <v>9</v>
      </c>
      <c r="H30" s="830"/>
      <c r="I30" s="831"/>
      <c r="J30" s="288"/>
      <c r="K30" s="822"/>
      <c r="L30" s="299">
        <v>0.6</v>
      </c>
      <c r="M30" s="37">
        <f>M24-M27</f>
        <v>115</v>
      </c>
      <c r="N30" s="37">
        <f>N24-N27</f>
        <v>0</v>
      </c>
      <c r="O30" s="37">
        <f>O24-O27</f>
        <v>0</v>
      </c>
      <c r="P30" s="37">
        <v>0</v>
      </c>
      <c r="Q30" s="37">
        <f t="shared" si="5"/>
        <v>115</v>
      </c>
      <c r="R30" s="828"/>
      <c r="S30" s="829"/>
    </row>
    <row r="31" spans="2:19" ht="15" customHeight="1" x14ac:dyDescent="0.2">
      <c r="B31" s="820" t="s">
        <v>269</v>
      </c>
      <c r="C31" s="104" t="s">
        <v>259</v>
      </c>
      <c r="D31" s="35">
        <v>227</v>
      </c>
      <c r="E31" s="35">
        <v>169</v>
      </c>
      <c r="F31" s="35">
        <v>11</v>
      </c>
      <c r="G31" s="105">
        <f t="shared" si="0"/>
        <v>407</v>
      </c>
      <c r="H31" s="823"/>
      <c r="I31" s="824"/>
      <c r="J31" s="288"/>
      <c r="K31" s="820" t="s">
        <v>270</v>
      </c>
      <c r="L31" s="296" t="s">
        <v>259</v>
      </c>
      <c r="M31" s="297">
        <f>M10</f>
        <v>225</v>
      </c>
      <c r="N31" s="297">
        <f>N10</f>
        <v>169</v>
      </c>
      <c r="O31" s="297">
        <f>O10</f>
        <v>11</v>
      </c>
      <c r="P31" s="297">
        <f>P10</f>
        <v>0</v>
      </c>
      <c r="Q31" s="108">
        <f t="shared" si="5"/>
        <v>405</v>
      </c>
      <c r="R31" s="828"/>
      <c r="S31" s="829"/>
    </row>
    <row r="32" spans="2:19" x14ac:dyDescent="0.2">
      <c r="B32" s="821"/>
      <c r="C32" s="106" t="s">
        <v>264</v>
      </c>
      <c r="D32" s="36">
        <v>90</v>
      </c>
      <c r="E32" s="36">
        <v>65</v>
      </c>
      <c r="F32" s="36">
        <v>4</v>
      </c>
      <c r="G32" s="36">
        <f t="shared" si="0"/>
        <v>159</v>
      </c>
      <c r="H32" s="826"/>
      <c r="I32" s="827"/>
      <c r="J32" s="288"/>
      <c r="K32" s="821"/>
      <c r="L32" s="298" t="s">
        <v>264</v>
      </c>
      <c r="M32" s="36">
        <v>1</v>
      </c>
      <c r="N32" s="36">
        <v>0</v>
      </c>
      <c r="O32" s="36">
        <f>O17-O26</f>
        <v>0</v>
      </c>
      <c r="P32" s="36">
        <v>0</v>
      </c>
      <c r="Q32" s="36">
        <f t="shared" si="5"/>
        <v>1</v>
      </c>
      <c r="R32" s="828"/>
      <c r="S32" s="829"/>
    </row>
    <row r="33" spans="2:19" ht="15.75" customHeight="1" thickBot="1" x14ac:dyDescent="0.25">
      <c r="B33" s="822"/>
      <c r="C33" s="107">
        <v>0.6</v>
      </c>
      <c r="D33" s="36">
        <v>135</v>
      </c>
      <c r="E33" s="36">
        <v>98</v>
      </c>
      <c r="F33" s="36">
        <v>7</v>
      </c>
      <c r="G33" s="36">
        <f t="shared" si="0"/>
        <v>240</v>
      </c>
      <c r="H33" s="826"/>
      <c r="I33" s="827"/>
      <c r="J33" s="288"/>
      <c r="K33" s="822"/>
      <c r="L33" s="299">
        <v>0.6</v>
      </c>
      <c r="M33" s="37">
        <v>0</v>
      </c>
      <c r="N33" s="37">
        <v>0</v>
      </c>
      <c r="O33" s="37">
        <f>O18-O27</f>
        <v>0</v>
      </c>
      <c r="P33" s="37">
        <v>0</v>
      </c>
      <c r="Q33" s="37">
        <f>SUM(M33:P33)</f>
        <v>0</v>
      </c>
      <c r="R33" s="828"/>
      <c r="S33" s="829"/>
    </row>
    <row r="34" spans="2:19" ht="15" customHeight="1" x14ac:dyDescent="0.2">
      <c r="B34" s="820" t="s">
        <v>518</v>
      </c>
      <c r="C34" s="104" t="s">
        <v>259</v>
      </c>
      <c r="D34" s="35">
        <v>227</v>
      </c>
      <c r="E34" s="35">
        <v>169</v>
      </c>
      <c r="F34" s="35">
        <v>11</v>
      </c>
      <c r="G34" s="105">
        <f t="shared" si="0"/>
        <v>407</v>
      </c>
      <c r="H34" s="826"/>
      <c r="I34" s="827"/>
      <c r="J34" s="288"/>
      <c r="K34" s="820" t="s">
        <v>271</v>
      </c>
      <c r="L34" s="296" t="s">
        <v>259</v>
      </c>
      <c r="M34" s="297">
        <f>SUM(M35:M36)</f>
        <v>239</v>
      </c>
      <c r="N34" s="297">
        <f>SUM(N35+N36)</f>
        <v>187</v>
      </c>
      <c r="O34" s="297">
        <f>O35+O36</f>
        <v>4</v>
      </c>
      <c r="P34" s="297">
        <v>0</v>
      </c>
      <c r="Q34" s="108">
        <f>SUM(M34:P34)</f>
        <v>430</v>
      </c>
      <c r="R34" s="835" t="s">
        <v>286</v>
      </c>
      <c r="S34" s="836"/>
    </row>
    <row r="35" spans="2:19" x14ac:dyDescent="0.2">
      <c r="B35" s="821"/>
      <c r="C35" s="106" t="s">
        <v>264</v>
      </c>
      <c r="D35" s="36">
        <v>90</v>
      </c>
      <c r="E35" s="36">
        <v>64</v>
      </c>
      <c r="F35" s="36">
        <v>4</v>
      </c>
      <c r="G35" s="36">
        <f t="shared" si="0"/>
        <v>158</v>
      </c>
      <c r="H35" s="826"/>
      <c r="I35" s="827"/>
      <c r="J35" s="288"/>
      <c r="K35" s="821"/>
      <c r="L35" s="298" t="s">
        <v>264</v>
      </c>
      <c r="M35" s="36">
        <v>96</v>
      </c>
      <c r="N35" s="36">
        <v>75</v>
      </c>
      <c r="O35" s="36">
        <v>2</v>
      </c>
      <c r="P35" s="36">
        <v>1</v>
      </c>
      <c r="Q35" s="36">
        <f t="shared" ref="Q35:Q48" si="6">SUM(M35:P35)</f>
        <v>174</v>
      </c>
      <c r="R35" s="835"/>
      <c r="S35" s="836"/>
    </row>
    <row r="36" spans="2:19" ht="17.25" customHeight="1" thickBot="1" x14ac:dyDescent="0.25">
      <c r="B36" s="822"/>
      <c r="C36" s="107">
        <v>0.6</v>
      </c>
      <c r="D36" s="36">
        <v>134</v>
      </c>
      <c r="E36" s="36">
        <v>95</v>
      </c>
      <c r="F36" s="36">
        <v>6</v>
      </c>
      <c r="G36" s="36">
        <f t="shared" si="0"/>
        <v>235</v>
      </c>
      <c r="H36" s="826"/>
      <c r="I36" s="827"/>
      <c r="J36" s="288"/>
      <c r="K36" s="822"/>
      <c r="L36" s="299">
        <v>0.6</v>
      </c>
      <c r="M36" s="37">
        <v>143</v>
      </c>
      <c r="N36" s="37">
        <v>112</v>
      </c>
      <c r="O36" s="37">
        <v>2</v>
      </c>
      <c r="P36" s="37">
        <v>2</v>
      </c>
      <c r="Q36" s="37">
        <f t="shared" si="6"/>
        <v>259</v>
      </c>
      <c r="R36" s="835"/>
      <c r="S36" s="836"/>
    </row>
    <row r="37" spans="2:19" ht="13.5" customHeight="1" x14ac:dyDescent="0.2">
      <c r="B37" s="820" t="s">
        <v>272</v>
      </c>
      <c r="C37" s="104" t="s">
        <v>259</v>
      </c>
      <c r="D37" s="35">
        <v>227</v>
      </c>
      <c r="E37" s="35">
        <v>169</v>
      </c>
      <c r="F37" s="35">
        <v>11</v>
      </c>
      <c r="G37" s="105">
        <f t="shared" si="0"/>
        <v>407</v>
      </c>
      <c r="H37" s="826"/>
      <c r="I37" s="827"/>
      <c r="J37" s="288"/>
      <c r="K37" s="820" t="s">
        <v>273</v>
      </c>
      <c r="L37" s="296" t="s">
        <v>259</v>
      </c>
      <c r="M37" s="297">
        <f>SUM(M38+M39)</f>
        <v>169</v>
      </c>
      <c r="N37" s="297">
        <f>N38+N39</f>
        <v>98</v>
      </c>
      <c r="O37" s="297">
        <f>O38+O39</f>
        <v>2</v>
      </c>
      <c r="P37" s="297">
        <v>0</v>
      </c>
      <c r="Q37" s="108">
        <f t="shared" si="6"/>
        <v>269</v>
      </c>
      <c r="R37" s="835" t="s">
        <v>286</v>
      </c>
      <c r="S37" s="836"/>
    </row>
    <row r="38" spans="2:19" x14ac:dyDescent="0.2">
      <c r="B38" s="821"/>
      <c r="C38" s="106" t="s">
        <v>264</v>
      </c>
      <c r="D38" s="36">
        <v>0</v>
      </c>
      <c r="E38" s="36">
        <v>2</v>
      </c>
      <c r="F38" s="36">
        <v>0</v>
      </c>
      <c r="G38" s="36">
        <f t="shared" si="0"/>
        <v>2</v>
      </c>
      <c r="H38" s="826"/>
      <c r="I38" s="827"/>
      <c r="J38" s="288"/>
      <c r="K38" s="821"/>
      <c r="L38" s="298" t="s">
        <v>264</v>
      </c>
      <c r="M38" s="36">
        <v>68</v>
      </c>
      <c r="N38" s="36">
        <v>39</v>
      </c>
      <c r="O38" s="36">
        <v>0.8</v>
      </c>
      <c r="P38" s="36">
        <v>0</v>
      </c>
      <c r="Q38" s="36">
        <f t="shared" si="6"/>
        <v>107.8</v>
      </c>
      <c r="R38" s="835"/>
      <c r="S38" s="836"/>
    </row>
    <row r="39" spans="2:19" ht="14.25" customHeight="1" thickBot="1" x14ac:dyDescent="0.25">
      <c r="B39" s="822"/>
      <c r="C39" s="107">
        <v>0.6</v>
      </c>
      <c r="D39" s="36">
        <v>1</v>
      </c>
      <c r="E39" s="36">
        <v>2</v>
      </c>
      <c r="F39" s="36">
        <v>1</v>
      </c>
      <c r="G39" s="36">
        <f t="shared" si="0"/>
        <v>4</v>
      </c>
      <c r="H39" s="826"/>
      <c r="I39" s="827"/>
      <c r="J39" s="288"/>
      <c r="K39" s="822"/>
      <c r="L39" s="301">
        <v>0.6</v>
      </c>
      <c r="M39" s="37">
        <v>101</v>
      </c>
      <c r="N39" s="37">
        <v>59</v>
      </c>
      <c r="O39" s="37">
        <v>1.2</v>
      </c>
      <c r="P39" s="37">
        <v>0</v>
      </c>
      <c r="Q39" s="37">
        <f t="shared" si="6"/>
        <v>161.19999999999999</v>
      </c>
      <c r="R39" s="835"/>
      <c r="S39" s="836"/>
    </row>
    <row r="40" spans="2:19" ht="13.5" customHeight="1" x14ac:dyDescent="0.2">
      <c r="B40" s="820" t="s">
        <v>519</v>
      </c>
      <c r="C40" s="104" t="s">
        <v>259</v>
      </c>
      <c r="D40" s="35">
        <v>227</v>
      </c>
      <c r="E40" s="35">
        <v>169</v>
      </c>
      <c r="F40" s="35">
        <v>11</v>
      </c>
      <c r="G40" s="105">
        <f t="shared" si="0"/>
        <v>407</v>
      </c>
      <c r="H40" s="826"/>
      <c r="I40" s="827"/>
      <c r="J40" s="288"/>
      <c r="K40" s="820" t="s">
        <v>274</v>
      </c>
      <c r="L40" s="296" t="s">
        <v>259</v>
      </c>
      <c r="M40" s="297">
        <f>SUM(M41+M42)</f>
        <v>78</v>
      </c>
      <c r="N40" s="297">
        <f>N41+N42</f>
        <v>56</v>
      </c>
      <c r="O40" s="297">
        <f>O41+O42</f>
        <v>0</v>
      </c>
      <c r="P40" s="297">
        <v>0</v>
      </c>
      <c r="Q40" s="108">
        <f t="shared" si="6"/>
        <v>134</v>
      </c>
      <c r="R40" s="835" t="s">
        <v>286</v>
      </c>
      <c r="S40" s="836"/>
    </row>
    <row r="41" spans="2:19" x14ac:dyDescent="0.2">
      <c r="B41" s="821"/>
      <c r="C41" s="106" t="s">
        <v>264</v>
      </c>
      <c r="D41" s="36">
        <v>2</v>
      </c>
      <c r="E41" s="36">
        <v>2</v>
      </c>
      <c r="F41" s="36">
        <v>0</v>
      </c>
      <c r="G41" s="36">
        <v>0</v>
      </c>
      <c r="H41" s="826" t="s">
        <v>275</v>
      </c>
      <c r="I41" s="827"/>
      <c r="J41" s="288"/>
      <c r="K41" s="821"/>
      <c r="L41" s="298" t="s">
        <v>264</v>
      </c>
      <c r="M41" s="36">
        <v>31</v>
      </c>
      <c r="N41" s="36">
        <v>22</v>
      </c>
      <c r="O41" s="36">
        <v>0</v>
      </c>
      <c r="P41" s="36">
        <v>0</v>
      </c>
      <c r="Q41" s="36">
        <f t="shared" si="6"/>
        <v>53</v>
      </c>
      <c r="R41" s="835"/>
      <c r="S41" s="836"/>
    </row>
    <row r="42" spans="2:19" ht="17.25" customHeight="1" thickBot="1" x14ac:dyDescent="0.25">
      <c r="B42" s="840"/>
      <c r="C42" s="109">
        <v>0.6</v>
      </c>
      <c r="D42" s="37">
        <v>4</v>
      </c>
      <c r="E42" s="37">
        <v>3</v>
      </c>
      <c r="F42" s="37">
        <v>0</v>
      </c>
      <c r="G42" s="37">
        <f t="shared" ref="G42" si="7">+D42+E42+F42</f>
        <v>7</v>
      </c>
      <c r="H42" s="830"/>
      <c r="I42" s="831"/>
      <c r="J42" s="288"/>
      <c r="K42" s="822"/>
      <c r="L42" s="301">
        <v>0.6</v>
      </c>
      <c r="M42" s="37">
        <v>47</v>
      </c>
      <c r="N42" s="37">
        <v>34</v>
      </c>
      <c r="O42" s="37">
        <v>0</v>
      </c>
      <c r="P42" s="37">
        <v>0</v>
      </c>
      <c r="Q42" s="37">
        <f t="shared" si="6"/>
        <v>81</v>
      </c>
      <c r="R42" s="835"/>
      <c r="S42" s="836"/>
    </row>
    <row r="43" spans="2:19" ht="15" customHeight="1" x14ac:dyDescent="0.2">
      <c r="B43" s="34"/>
      <c r="K43" s="820" t="s">
        <v>276</v>
      </c>
      <c r="L43" s="296" t="s">
        <v>259</v>
      </c>
      <c r="M43" s="297">
        <f>SUM(M44+M45)</f>
        <v>96</v>
      </c>
      <c r="N43" s="297">
        <f>N44+N45</f>
        <v>39</v>
      </c>
      <c r="O43" s="297">
        <f>O44+O45</f>
        <v>3.2</v>
      </c>
      <c r="P43" s="297">
        <v>0</v>
      </c>
      <c r="Q43" s="108">
        <f t="shared" si="6"/>
        <v>138.19999999999999</v>
      </c>
      <c r="R43" s="835" t="s">
        <v>286</v>
      </c>
      <c r="S43" s="836"/>
    </row>
    <row r="44" spans="2:19" ht="15.75" customHeight="1" x14ac:dyDescent="0.2">
      <c r="B44" s="34"/>
      <c r="K44" s="821"/>
      <c r="L44" s="298" t="s">
        <v>264</v>
      </c>
      <c r="M44" s="36">
        <v>38</v>
      </c>
      <c r="N44" s="36">
        <v>16</v>
      </c>
      <c r="O44" s="36">
        <v>1.2</v>
      </c>
      <c r="P44" s="36">
        <v>1</v>
      </c>
      <c r="Q44" s="36">
        <f t="shared" si="6"/>
        <v>56.2</v>
      </c>
      <c r="R44" s="835"/>
      <c r="S44" s="836"/>
    </row>
    <row r="45" spans="2:19" ht="27" customHeight="1" thickBot="1" x14ac:dyDescent="0.25">
      <c r="B45" s="837"/>
      <c r="C45" s="837"/>
      <c r="D45" s="837"/>
      <c r="E45" s="837"/>
      <c r="F45" s="837"/>
      <c r="G45" s="837"/>
      <c r="H45" s="837"/>
      <c r="I45" s="837"/>
      <c r="J45" s="344"/>
      <c r="K45" s="822"/>
      <c r="L45" s="301">
        <v>0.6</v>
      </c>
      <c r="M45" s="37">
        <v>58</v>
      </c>
      <c r="N45" s="37">
        <v>23</v>
      </c>
      <c r="O45" s="37">
        <v>2</v>
      </c>
      <c r="P45" s="37">
        <v>2</v>
      </c>
      <c r="Q45" s="37">
        <f t="shared" si="6"/>
        <v>85</v>
      </c>
      <c r="R45" s="835"/>
      <c r="S45" s="836"/>
    </row>
    <row r="46" spans="2:19" x14ac:dyDescent="0.2">
      <c r="K46" s="820" t="s">
        <v>753</v>
      </c>
      <c r="L46" s="296" t="s">
        <v>259</v>
      </c>
      <c r="M46" s="297">
        <v>231</v>
      </c>
      <c r="N46" s="297">
        <f>N47+N48</f>
        <v>154</v>
      </c>
      <c r="O46" s="297">
        <f>O47+O48</f>
        <v>12</v>
      </c>
      <c r="P46" s="297">
        <f>P10</f>
        <v>0</v>
      </c>
      <c r="Q46" s="108">
        <f t="shared" si="6"/>
        <v>397</v>
      </c>
      <c r="R46" s="835" t="s">
        <v>286</v>
      </c>
      <c r="S46" s="836"/>
    </row>
    <row r="47" spans="2:19" x14ac:dyDescent="0.2">
      <c r="K47" s="821"/>
      <c r="L47" s="298" t="s">
        <v>264</v>
      </c>
      <c r="M47" s="36">
        <v>92</v>
      </c>
      <c r="N47" s="36">
        <v>62</v>
      </c>
      <c r="O47" s="36">
        <v>5</v>
      </c>
      <c r="P47" s="36">
        <v>0</v>
      </c>
      <c r="Q47" s="36">
        <f t="shared" si="6"/>
        <v>159</v>
      </c>
      <c r="R47" s="838"/>
      <c r="S47" s="839"/>
    </row>
    <row r="48" spans="2:19" ht="24.75" customHeight="1" thickBot="1" x14ac:dyDescent="0.25">
      <c r="K48" s="822"/>
      <c r="L48" s="301">
        <v>0.6</v>
      </c>
      <c r="M48" s="37">
        <v>139</v>
      </c>
      <c r="N48" s="37">
        <v>92</v>
      </c>
      <c r="O48" s="37">
        <v>7</v>
      </c>
      <c r="P48" s="37">
        <v>0</v>
      </c>
      <c r="Q48" s="37">
        <f t="shared" si="6"/>
        <v>238</v>
      </c>
      <c r="R48" s="835"/>
      <c r="S48" s="836"/>
    </row>
    <row r="49" spans="11:19" ht="45.75" customHeight="1" x14ac:dyDescent="0.2">
      <c r="K49" s="820" t="s">
        <v>277</v>
      </c>
      <c r="L49" s="296" t="s">
        <v>259</v>
      </c>
      <c r="M49" s="297">
        <f>SUM(M50+M51)</f>
        <v>343</v>
      </c>
      <c r="N49" s="297">
        <f>N50+N51</f>
        <v>193</v>
      </c>
      <c r="O49" s="297">
        <f>O50+O51</f>
        <v>5</v>
      </c>
      <c r="P49" s="297">
        <f>P37+P40+P43</f>
        <v>0</v>
      </c>
      <c r="Q49" s="108">
        <f t="shared" ref="Q49:Q54" si="8">SUM(M49:P49)</f>
        <v>541</v>
      </c>
      <c r="R49" s="835" t="s">
        <v>286</v>
      </c>
      <c r="S49" s="836"/>
    </row>
    <row r="50" spans="11:19" x14ac:dyDescent="0.2">
      <c r="K50" s="821"/>
      <c r="L50" s="298" t="s">
        <v>264</v>
      </c>
      <c r="M50" s="36">
        <v>137</v>
      </c>
      <c r="N50" s="36">
        <v>77</v>
      </c>
      <c r="O50" s="36">
        <v>2</v>
      </c>
      <c r="P50" s="36">
        <v>2</v>
      </c>
      <c r="Q50" s="36">
        <f t="shared" si="8"/>
        <v>218</v>
      </c>
      <c r="R50" s="835"/>
      <c r="S50" s="836"/>
    </row>
    <row r="51" spans="11:19" ht="27" customHeight="1" thickBot="1" x14ac:dyDescent="0.25">
      <c r="K51" s="822"/>
      <c r="L51" s="301">
        <v>0.6</v>
      </c>
      <c r="M51" s="37">
        <v>206</v>
      </c>
      <c r="N51" s="37">
        <v>116</v>
      </c>
      <c r="O51" s="37">
        <v>3</v>
      </c>
      <c r="P51" s="37">
        <f>P39+P42+P45</f>
        <v>2</v>
      </c>
      <c r="Q51" s="37">
        <f t="shared" si="8"/>
        <v>327</v>
      </c>
      <c r="R51" s="835"/>
      <c r="S51" s="836"/>
    </row>
    <row r="52" spans="11:19" x14ac:dyDescent="0.2">
      <c r="K52" s="820" t="s">
        <v>278</v>
      </c>
      <c r="L52" s="296" t="s">
        <v>259</v>
      </c>
      <c r="M52" s="297">
        <f>M37+M40+M43</f>
        <v>343</v>
      </c>
      <c r="N52" s="297">
        <f>N10</f>
        <v>169</v>
      </c>
      <c r="O52" s="297">
        <f>O10</f>
        <v>11</v>
      </c>
      <c r="P52" s="297">
        <f>P10</f>
        <v>0</v>
      </c>
      <c r="Q52" s="108">
        <f t="shared" si="8"/>
        <v>523</v>
      </c>
      <c r="R52" s="835" t="s">
        <v>286</v>
      </c>
      <c r="S52" s="836"/>
    </row>
    <row r="53" spans="11:19" x14ac:dyDescent="0.2">
      <c r="K53" s="821"/>
      <c r="L53" s="298" t="s">
        <v>264</v>
      </c>
      <c r="M53" s="38">
        <v>0</v>
      </c>
      <c r="N53" s="36">
        <v>0</v>
      </c>
      <c r="O53" s="36">
        <v>0</v>
      </c>
      <c r="P53" s="36">
        <v>0</v>
      </c>
      <c r="Q53" s="36">
        <f t="shared" si="8"/>
        <v>0</v>
      </c>
      <c r="R53" s="828"/>
      <c r="S53" s="829"/>
    </row>
    <row r="54" spans="11:19" ht="21" customHeight="1" thickBot="1" x14ac:dyDescent="0.25">
      <c r="K54" s="840"/>
      <c r="L54" s="302">
        <v>0.6</v>
      </c>
      <c r="M54" s="37">
        <v>0</v>
      </c>
      <c r="N54" s="37">
        <v>0</v>
      </c>
      <c r="O54" s="37">
        <v>0</v>
      </c>
      <c r="P54" s="37">
        <v>0</v>
      </c>
      <c r="Q54" s="37">
        <f t="shared" si="8"/>
        <v>0</v>
      </c>
      <c r="R54" s="833"/>
      <c r="S54" s="834"/>
    </row>
    <row r="55" spans="11:19" ht="15.75" customHeight="1" x14ac:dyDescent="0.2"/>
    <row r="57" spans="11:19" ht="12.75" customHeight="1" x14ac:dyDescent="0.2"/>
    <row r="60" spans="11:19" ht="12.75" customHeight="1" x14ac:dyDescent="0.2"/>
    <row r="63" spans="11:19" ht="12.75" customHeight="1" x14ac:dyDescent="0.2"/>
    <row r="66" ht="12.75" customHeight="1" x14ac:dyDescent="0.2"/>
    <row r="67" ht="15.75" customHeight="1" x14ac:dyDescent="0.2"/>
    <row r="68" ht="15.75" customHeight="1" x14ac:dyDescent="0.2"/>
    <row r="69" ht="12.75" customHeight="1" x14ac:dyDescent="0.2"/>
    <row r="70" ht="15.75" customHeight="1" x14ac:dyDescent="0.2"/>
    <row r="71" ht="15.75" customHeight="1" x14ac:dyDescent="0.2"/>
    <row r="72" ht="12.75" customHeight="1" x14ac:dyDescent="0.2"/>
    <row r="73" ht="15.75" customHeight="1" x14ac:dyDescent="0.2"/>
    <row r="74" ht="15.75" customHeight="1" x14ac:dyDescent="0.2"/>
    <row r="76" ht="15.75" customHeight="1" x14ac:dyDescent="0.2"/>
    <row r="77" ht="15.75" customHeight="1" x14ac:dyDescent="0.2"/>
    <row r="78" ht="19.5" customHeight="1" x14ac:dyDescent="0.2"/>
    <row r="79" ht="65.25" customHeight="1" x14ac:dyDescent="0.2"/>
  </sheetData>
  <mergeCells count="125">
    <mergeCell ref="K49:K51"/>
    <mergeCell ref="R49:S49"/>
    <mergeCell ref="R50:S50"/>
    <mergeCell ref="R51:S51"/>
    <mergeCell ref="K52:K54"/>
    <mergeCell ref="R52:S52"/>
    <mergeCell ref="R53:S53"/>
    <mergeCell ref="R54:S54"/>
    <mergeCell ref="K43:K45"/>
    <mergeCell ref="R43:S43"/>
    <mergeCell ref="R44:S44"/>
    <mergeCell ref="B45:I45"/>
    <mergeCell ref="R45:S45"/>
    <mergeCell ref="K46:K48"/>
    <mergeCell ref="R46:S46"/>
    <mergeCell ref="R47:S47"/>
    <mergeCell ref="R48:S48"/>
    <mergeCell ref="B40:B42"/>
    <mergeCell ref="H40:I40"/>
    <mergeCell ref="K40:K42"/>
    <mergeCell ref="R40:S40"/>
    <mergeCell ref="H41:I41"/>
    <mergeCell ref="R41:S41"/>
    <mergeCell ref="H42:I42"/>
    <mergeCell ref="R42:S42"/>
    <mergeCell ref="B31:B33"/>
    <mergeCell ref="H31:I31"/>
    <mergeCell ref="K31:K33"/>
    <mergeCell ref="R31:S31"/>
    <mergeCell ref="H32:I32"/>
    <mergeCell ref="R32:S32"/>
    <mergeCell ref="H33:I33"/>
    <mergeCell ref="B37:B39"/>
    <mergeCell ref="H37:I37"/>
    <mergeCell ref="K37:K39"/>
    <mergeCell ref="R37:S37"/>
    <mergeCell ref="H38:I38"/>
    <mergeCell ref="R38:S38"/>
    <mergeCell ref="H39:I39"/>
    <mergeCell ref="R39:S39"/>
    <mergeCell ref="R33:S33"/>
    <mergeCell ref="B34:B36"/>
    <mergeCell ref="H34:I34"/>
    <mergeCell ref="K34:K36"/>
    <mergeCell ref="R34:S34"/>
    <mergeCell ref="H35:I35"/>
    <mergeCell ref="R35:S35"/>
    <mergeCell ref="H36:I36"/>
    <mergeCell ref="R36:S36"/>
    <mergeCell ref="R25:S25"/>
    <mergeCell ref="H26:I26"/>
    <mergeCell ref="R26:S26"/>
    <mergeCell ref="H27:I27"/>
    <mergeCell ref="R27:S27"/>
    <mergeCell ref="B28:B30"/>
    <mergeCell ref="H28:I28"/>
    <mergeCell ref="K28:K30"/>
    <mergeCell ref="R28:S28"/>
    <mergeCell ref="H29:I29"/>
    <mergeCell ref="R29:S29"/>
    <mergeCell ref="H30:I30"/>
    <mergeCell ref="R30:S30"/>
    <mergeCell ref="B22:B24"/>
    <mergeCell ref="H22:I22"/>
    <mergeCell ref="K22:K24"/>
    <mergeCell ref="H23:I23"/>
    <mergeCell ref="H24:I24"/>
    <mergeCell ref="B25:B27"/>
    <mergeCell ref="H25:I25"/>
    <mergeCell ref="K25:K27"/>
    <mergeCell ref="B19:B21"/>
    <mergeCell ref="H19:I19"/>
    <mergeCell ref="K19:K21"/>
    <mergeCell ref="R19:S19"/>
    <mergeCell ref="H20:I20"/>
    <mergeCell ref="R20:S20"/>
    <mergeCell ref="H21:I21"/>
    <mergeCell ref="R21:S21"/>
    <mergeCell ref="B16:B18"/>
    <mergeCell ref="H16:I16"/>
    <mergeCell ref="K16:K18"/>
    <mergeCell ref="R16:S16"/>
    <mergeCell ref="H17:I17"/>
    <mergeCell ref="R17:S17"/>
    <mergeCell ref="H18:I18"/>
    <mergeCell ref="R18:S18"/>
    <mergeCell ref="B13:B15"/>
    <mergeCell ref="H13:I13"/>
    <mergeCell ref="K13:K15"/>
    <mergeCell ref="R13:S13"/>
    <mergeCell ref="H14:I14"/>
    <mergeCell ref="R14:S14"/>
    <mergeCell ref="H15:I15"/>
    <mergeCell ref="R15:S15"/>
    <mergeCell ref="B10:B12"/>
    <mergeCell ref="H10:I10"/>
    <mergeCell ref="K10:K12"/>
    <mergeCell ref="R10:S10"/>
    <mergeCell ref="H11:I11"/>
    <mergeCell ref="R11:S11"/>
    <mergeCell ref="H12:I12"/>
    <mergeCell ref="R12:S12"/>
    <mergeCell ref="H9:I9"/>
    <mergeCell ref="R9:S9"/>
    <mergeCell ref="B6:I6"/>
    <mergeCell ref="K6:S6"/>
    <mergeCell ref="B7:C8"/>
    <mergeCell ref="D7:D8"/>
    <mergeCell ref="E7:E8"/>
    <mergeCell ref="F7:F8"/>
    <mergeCell ref="G7:G8"/>
    <mergeCell ref="H7:I8"/>
    <mergeCell ref="K7:L8"/>
    <mergeCell ref="M7:M8"/>
    <mergeCell ref="B2:I3"/>
    <mergeCell ref="K2:S3"/>
    <mergeCell ref="B4:F5"/>
    <mergeCell ref="K4:O5"/>
    <mergeCell ref="P4:Q4"/>
    <mergeCell ref="P5:Q5"/>
    <mergeCell ref="N7:N8"/>
    <mergeCell ref="O7:O8"/>
    <mergeCell ref="P7:P8"/>
    <mergeCell ref="Q7:Q8"/>
    <mergeCell ref="R7:S8"/>
  </mergeCells>
  <conditionalFormatting sqref="D29:F30 D32:F33 D35:F36 D41:F42 D14:F15 D38:F39 D10:F12 D20:F21 H10:H35 H37:H42 D23:F24 D26:F27 D17:F18">
    <cfRule type="cellIs" dxfId="102" priority="92" operator="lessThan">
      <formula>0</formula>
    </cfRule>
  </conditionalFormatting>
  <conditionalFormatting sqref="G13">
    <cfRule type="cellIs" dxfId="101" priority="90" operator="lessThan">
      <formula>0</formula>
    </cfRule>
  </conditionalFormatting>
  <conditionalFormatting sqref="G16">
    <cfRule type="cellIs" dxfId="100" priority="89" operator="lessThan">
      <formula>0</formula>
    </cfRule>
  </conditionalFormatting>
  <conditionalFormatting sqref="G19">
    <cfRule type="cellIs" dxfId="99" priority="88" operator="lessThan">
      <formula>0</formula>
    </cfRule>
  </conditionalFormatting>
  <conditionalFormatting sqref="H36">
    <cfRule type="cellIs" dxfId="98" priority="87" operator="lessThan">
      <formula>0</formula>
    </cfRule>
  </conditionalFormatting>
  <conditionalFormatting sqref="G17:G18 G23:G24 G29:G30 G32:G33 G35:G36 G41:G42 G14:G15 G26:G27 G38:G39 G10:G12 G20:G21">
    <cfRule type="cellIs" dxfId="97" priority="91" operator="lessThan">
      <formula>0</formula>
    </cfRule>
  </conditionalFormatting>
  <conditionalFormatting sqref="D16:F16">
    <cfRule type="cellIs" dxfId="96" priority="86" operator="lessThan">
      <formula>0</formula>
    </cfRule>
  </conditionalFormatting>
  <conditionalFormatting sqref="D19:F19">
    <cfRule type="cellIs" dxfId="95" priority="85" operator="lessThan">
      <formula>0</formula>
    </cfRule>
  </conditionalFormatting>
  <conditionalFormatting sqref="D22:F22">
    <cfRule type="cellIs" dxfId="94" priority="84" operator="lessThan">
      <formula>0</formula>
    </cfRule>
  </conditionalFormatting>
  <conditionalFormatting sqref="D25:F25">
    <cfRule type="cellIs" dxfId="93" priority="83" operator="lessThan">
      <formula>0</formula>
    </cfRule>
  </conditionalFormatting>
  <conditionalFormatting sqref="D28:F28">
    <cfRule type="cellIs" dxfId="92" priority="82" operator="lessThan">
      <formula>0</formula>
    </cfRule>
  </conditionalFormatting>
  <conditionalFormatting sqref="D31:F31">
    <cfRule type="cellIs" dxfId="91" priority="81" operator="lessThan">
      <formula>0</formula>
    </cfRule>
  </conditionalFormatting>
  <conditionalFormatting sqref="D34:F34">
    <cfRule type="cellIs" dxfId="90" priority="80" operator="lessThan">
      <formula>0</formula>
    </cfRule>
  </conditionalFormatting>
  <conditionalFormatting sqref="D37:F37">
    <cfRule type="cellIs" dxfId="89" priority="79" operator="lessThan">
      <formula>0</formula>
    </cfRule>
  </conditionalFormatting>
  <conditionalFormatting sqref="D40:F40">
    <cfRule type="cellIs" dxfId="88" priority="78" operator="lessThan">
      <formula>0</formula>
    </cfRule>
  </conditionalFormatting>
  <conditionalFormatting sqref="D13:F13">
    <cfRule type="cellIs" dxfId="87" priority="77" operator="lessThan">
      <formula>0</formula>
    </cfRule>
  </conditionalFormatting>
  <conditionalFormatting sqref="G22">
    <cfRule type="cellIs" dxfId="86" priority="76" operator="lessThan">
      <formula>0</formula>
    </cfRule>
  </conditionalFormatting>
  <conditionalFormatting sqref="G25">
    <cfRule type="cellIs" dxfId="85" priority="75" operator="lessThan">
      <formula>0</formula>
    </cfRule>
  </conditionalFormatting>
  <conditionalFormatting sqref="G28">
    <cfRule type="cellIs" dxfId="84" priority="74" operator="lessThan">
      <formula>0</formula>
    </cfRule>
  </conditionalFormatting>
  <conditionalFormatting sqref="G31">
    <cfRule type="cellIs" dxfId="83" priority="73" operator="lessThan">
      <formula>0</formula>
    </cfRule>
  </conditionalFormatting>
  <conditionalFormatting sqref="G34">
    <cfRule type="cellIs" dxfId="82" priority="72" operator="lessThan">
      <formula>0</formula>
    </cfRule>
  </conditionalFormatting>
  <conditionalFormatting sqref="G37">
    <cfRule type="cellIs" dxfId="81" priority="71" operator="lessThan">
      <formula>0</formula>
    </cfRule>
  </conditionalFormatting>
  <conditionalFormatting sqref="G40">
    <cfRule type="cellIs" dxfId="80" priority="70" operator="lessThan">
      <formula>0</formula>
    </cfRule>
  </conditionalFormatting>
  <conditionalFormatting sqref="R10:R33 R53:R54">
    <cfRule type="cellIs" dxfId="79" priority="69" operator="lessThan">
      <formula>0</formula>
    </cfRule>
  </conditionalFormatting>
  <conditionalFormatting sqref="P10:Q10 M10:N12 O11:Q12">
    <cfRule type="cellIs" dxfId="78" priority="68" operator="lessThan">
      <formula>0</formula>
    </cfRule>
  </conditionalFormatting>
  <conditionalFormatting sqref="O10">
    <cfRule type="cellIs" dxfId="77" priority="67" operator="lessThan">
      <formula>0</formula>
    </cfRule>
  </conditionalFormatting>
  <conditionalFormatting sqref="M14:N15 P14:Q15 Q13">
    <cfRule type="cellIs" dxfId="76" priority="66" operator="lessThan">
      <formula>0</formula>
    </cfRule>
  </conditionalFormatting>
  <conditionalFormatting sqref="O14:O15">
    <cfRule type="cellIs" dxfId="75" priority="65" operator="lessThan">
      <formula>0</formula>
    </cfRule>
  </conditionalFormatting>
  <conditionalFormatting sqref="M13:N13 P13">
    <cfRule type="cellIs" dxfId="74" priority="64" operator="lessThan">
      <formula>0</formula>
    </cfRule>
  </conditionalFormatting>
  <conditionalFormatting sqref="O13">
    <cfRule type="cellIs" dxfId="73" priority="63" operator="lessThan">
      <formula>0</formula>
    </cfRule>
  </conditionalFormatting>
  <conditionalFormatting sqref="M17:N18 P17:Q18">
    <cfRule type="cellIs" dxfId="72" priority="62" operator="lessThan">
      <formula>0</formula>
    </cfRule>
  </conditionalFormatting>
  <conditionalFormatting sqref="O17:O18">
    <cfRule type="cellIs" dxfId="71" priority="61" operator="lessThan">
      <formula>0</formula>
    </cfRule>
  </conditionalFormatting>
  <conditionalFormatting sqref="Q16">
    <cfRule type="cellIs" dxfId="70" priority="60" operator="lessThan">
      <formula>0</formula>
    </cfRule>
  </conditionalFormatting>
  <conditionalFormatting sqref="M16:N16 P16">
    <cfRule type="cellIs" dxfId="69" priority="59" operator="lessThan">
      <formula>0</formula>
    </cfRule>
  </conditionalFormatting>
  <conditionalFormatting sqref="O16">
    <cfRule type="cellIs" dxfId="68" priority="58" operator="lessThan">
      <formula>0</formula>
    </cfRule>
  </conditionalFormatting>
  <conditionalFormatting sqref="M20:Q21">
    <cfRule type="cellIs" dxfId="67" priority="57" operator="lessThan">
      <formula>0</formula>
    </cfRule>
  </conditionalFormatting>
  <conditionalFormatting sqref="M19:N19 P19:Q19">
    <cfRule type="cellIs" dxfId="66" priority="56" operator="lessThan">
      <formula>0</formula>
    </cfRule>
  </conditionalFormatting>
  <conditionalFormatting sqref="O19">
    <cfRule type="cellIs" dxfId="65" priority="55" operator="lessThan">
      <formula>0</formula>
    </cfRule>
  </conditionalFormatting>
  <conditionalFormatting sqref="P23:Q24 M23:N24">
    <cfRule type="cellIs" dxfId="64" priority="54" operator="lessThan">
      <formula>0</formula>
    </cfRule>
  </conditionalFormatting>
  <conditionalFormatting sqref="O23:O24">
    <cfRule type="cellIs" dxfId="63" priority="53" operator="lessThan">
      <formula>0</formula>
    </cfRule>
  </conditionalFormatting>
  <conditionalFormatting sqref="M22:N22 P22:Q22">
    <cfRule type="cellIs" dxfId="62" priority="52" operator="lessThan">
      <formula>0</formula>
    </cfRule>
  </conditionalFormatting>
  <conditionalFormatting sqref="O22">
    <cfRule type="cellIs" dxfId="61" priority="51" operator="lessThan">
      <formula>0</formula>
    </cfRule>
  </conditionalFormatting>
  <conditionalFormatting sqref="M26:N27 P26:Q27">
    <cfRule type="cellIs" dxfId="60" priority="50" operator="lessThan">
      <formula>0</formula>
    </cfRule>
  </conditionalFormatting>
  <conditionalFormatting sqref="O26:O27">
    <cfRule type="cellIs" dxfId="59" priority="49" operator="lessThan">
      <formula>0</formula>
    </cfRule>
  </conditionalFormatting>
  <conditionalFormatting sqref="Q25">
    <cfRule type="cellIs" dxfId="58" priority="48" operator="lessThan">
      <formula>0</formula>
    </cfRule>
  </conditionalFormatting>
  <conditionalFormatting sqref="M25:N25 P25">
    <cfRule type="cellIs" dxfId="57" priority="47" operator="lessThan">
      <formula>0</formula>
    </cfRule>
  </conditionalFormatting>
  <conditionalFormatting sqref="O25">
    <cfRule type="cellIs" dxfId="56" priority="46" operator="lessThan">
      <formula>0</formula>
    </cfRule>
  </conditionalFormatting>
  <conditionalFormatting sqref="M29:Q30">
    <cfRule type="cellIs" dxfId="55" priority="45" operator="lessThan">
      <formula>0</formula>
    </cfRule>
  </conditionalFormatting>
  <conditionalFormatting sqref="Q28">
    <cfRule type="cellIs" dxfId="54" priority="44" operator="lessThan">
      <formula>0</formula>
    </cfRule>
  </conditionalFormatting>
  <conditionalFormatting sqref="M28:N28 P28">
    <cfRule type="cellIs" dxfId="53" priority="43" operator="lessThan">
      <formula>0</formula>
    </cfRule>
  </conditionalFormatting>
  <conditionalFormatting sqref="O28">
    <cfRule type="cellIs" dxfId="52" priority="42" operator="lessThan">
      <formula>0</formula>
    </cfRule>
  </conditionalFormatting>
  <conditionalFormatting sqref="M32:Q33">
    <cfRule type="cellIs" dxfId="51" priority="41" operator="lessThan">
      <formula>0</formula>
    </cfRule>
  </conditionalFormatting>
  <conditionalFormatting sqref="Q31">
    <cfRule type="cellIs" dxfId="50" priority="40" operator="lessThan">
      <formula>0</formula>
    </cfRule>
  </conditionalFormatting>
  <conditionalFormatting sqref="M31:N31 P31">
    <cfRule type="cellIs" dxfId="49" priority="39" operator="lessThan">
      <formula>0</formula>
    </cfRule>
  </conditionalFormatting>
  <conditionalFormatting sqref="O31">
    <cfRule type="cellIs" dxfId="48" priority="38" operator="lessThan">
      <formula>0</formula>
    </cfRule>
  </conditionalFormatting>
  <conditionalFormatting sqref="M34:N36 P34:Q36">
    <cfRule type="cellIs" dxfId="47" priority="37" operator="lessThan">
      <formula>0</formula>
    </cfRule>
  </conditionalFormatting>
  <conditionalFormatting sqref="O34:O36">
    <cfRule type="cellIs" dxfId="46" priority="36" operator="lessThan">
      <formula>0</formula>
    </cfRule>
  </conditionalFormatting>
  <conditionalFormatting sqref="P38:Q39 M38:N39">
    <cfRule type="cellIs" dxfId="45" priority="35" operator="lessThan">
      <formula>0</formula>
    </cfRule>
  </conditionalFormatting>
  <conditionalFormatting sqref="O38:O39">
    <cfRule type="cellIs" dxfId="44" priority="34" operator="lessThan">
      <formula>0</formula>
    </cfRule>
  </conditionalFormatting>
  <conditionalFormatting sqref="M37:N37 P37:Q37">
    <cfRule type="cellIs" dxfId="43" priority="33" operator="lessThan">
      <formula>0</formula>
    </cfRule>
  </conditionalFormatting>
  <conditionalFormatting sqref="O37">
    <cfRule type="cellIs" dxfId="42" priority="32" operator="lessThan">
      <formula>0</formula>
    </cfRule>
  </conditionalFormatting>
  <conditionalFormatting sqref="P41:Q42 M41:N42">
    <cfRule type="cellIs" dxfId="41" priority="31" operator="lessThan">
      <formula>0</formula>
    </cfRule>
  </conditionalFormatting>
  <conditionalFormatting sqref="O41:O42">
    <cfRule type="cellIs" dxfId="40" priority="30" operator="lessThan">
      <formula>0</formula>
    </cfRule>
  </conditionalFormatting>
  <conditionalFormatting sqref="M40:N40 P40:Q40">
    <cfRule type="cellIs" dxfId="39" priority="29" operator="lessThan">
      <formula>0</formula>
    </cfRule>
  </conditionalFormatting>
  <conditionalFormatting sqref="O40">
    <cfRule type="cellIs" dxfId="38" priority="28" operator="lessThan">
      <formula>0</formula>
    </cfRule>
  </conditionalFormatting>
  <conditionalFormatting sqref="P44:Q45 M44:N45">
    <cfRule type="cellIs" dxfId="37" priority="27" operator="lessThan">
      <formula>0</formula>
    </cfRule>
  </conditionalFormatting>
  <conditionalFormatting sqref="O44:O45">
    <cfRule type="cellIs" dxfId="36" priority="26" operator="lessThan">
      <formula>0</formula>
    </cfRule>
  </conditionalFormatting>
  <conditionalFormatting sqref="M43:N43 P43:Q43">
    <cfRule type="cellIs" dxfId="35" priority="25" operator="lessThan">
      <formula>0</formula>
    </cfRule>
  </conditionalFormatting>
  <conditionalFormatting sqref="O43">
    <cfRule type="cellIs" dxfId="34" priority="24" operator="lessThan">
      <formula>0</formula>
    </cfRule>
  </conditionalFormatting>
  <conditionalFormatting sqref="P47:Q48 M47:N48">
    <cfRule type="cellIs" dxfId="33" priority="23" operator="lessThan">
      <formula>0</formula>
    </cfRule>
  </conditionalFormatting>
  <conditionalFormatting sqref="O47:O48">
    <cfRule type="cellIs" dxfId="32" priority="22" operator="lessThan">
      <formula>0</formula>
    </cfRule>
  </conditionalFormatting>
  <conditionalFormatting sqref="P46:Q46 M46">
    <cfRule type="cellIs" dxfId="31" priority="21" operator="lessThan">
      <formula>0</formula>
    </cfRule>
  </conditionalFormatting>
  <conditionalFormatting sqref="O46">
    <cfRule type="cellIs" dxfId="30" priority="20" operator="lessThan">
      <formula>0</formula>
    </cfRule>
  </conditionalFormatting>
  <conditionalFormatting sqref="N46">
    <cfRule type="cellIs" dxfId="29" priority="19" operator="lessThan">
      <formula>0</formula>
    </cfRule>
  </conditionalFormatting>
  <conditionalFormatting sqref="P50:Q51 M50:N51">
    <cfRule type="cellIs" dxfId="28" priority="18" operator="lessThan">
      <formula>0</formula>
    </cfRule>
  </conditionalFormatting>
  <conditionalFormatting sqref="O50:O51">
    <cfRule type="cellIs" dxfId="27" priority="17" operator="lessThan">
      <formula>0</formula>
    </cfRule>
  </conditionalFormatting>
  <conditionalFormatting sqref="M49:N49 P49:Q49">
    <cfRule type="cellIs" dxfId="26" priority="16" operator="lessThan">
      <formula>0</formula>
    </cfRule>
  </conditionalFormatting>
  <conditionalFormatting sqref="O49">
    <cfRule type="cellIs" dxfId="25" priority="15" operator="lessThan">
      <formula>0</formula>
    </cfRule>
  </conditionalFormatting>
  <conditionalFormatting sqref="P53:Q54 M53:N54">
    <cfRule type="cellIs" dxfId="24" priority="14" operator="lessThan">
      <formula>0</formula>
    </cfRule>
  </conditionalFormatting>
  <conditionalFormatting sqref="O53:O54">
    <cfRule type="cellIs" dxfId="23" priority="13" operator="lessThan">
      <formula>0</formula>
    </cfRule>
  </conditionalFormatting>
  <conditionalFormatting sqref="N52 P52:Q52">
    <cfRule type="cellIs" dxfId="22" priority="12" operator="lessThan">
      <formula>0</formula>
    </cfRule>
  </conditionalFormatting>
  <conditionalFormatting sqref="O52">
    <cfRule type="cellIs" dxfId="21" priority="11" operator="lessThan">
      <formula>0</formula>
    </cfRule>
  </conditionalFormatting>
  <conditionalFormatting sqref="M52">
    <cfRule type="cellIs" dxfId="20" priority="10" operator="lessThan">
      <formula>0</formula>
    </cfRule>
  </conditionalFormatting>
  <conditionalFormatting sqref="R38:R39 R35:R36">
    <cfRule type="cellIs" dxfId="19" priority="9" operator="lessThan">
      <formula>0</formula>
    </cfRule>
  </conditionalFormatting>
  <conditionalFormatting sqref="R41:R42 R44:R45 R47:R48 R50:R51">
    <cfRule type="cellIs" dxfId="18" priority="8" operator="lessThan">
      <formula>0</formula>
    </cfRule>
  </conditionalFormatting>
  <conditionalFormatting sqref="R49">
    <cfRule type="cellIs" dxfId="17" priority="7" operator="lessThan">
      <formula>0</formula>
    </cfRule>
  </conditionalFormatting>
  <conditionalFormatting sqref="R52">
    <cfRule type="cellIs" dxfId="16" priority="6" operator="lessThan">
      <formula>0</formula>
    </cfRule>
  </conditionalFormatting>
  <conditionalFormatting sqref="R46">
    <cfRule type="cellIs" dxfId="15" priority="5" operator="lessThan">
      <formula>0</formula>
    </cfRule>
  </conditionalFormatting>
  <conditionalFormatting sqref="R43">
    <cfRule type="cellIs" dxfId="14" priority="4" operator="lessThan">
      <formula>0</formula>
    </cfRule>
  </conditionalFormatting>
  <conditionalFormatting sqref="R40">
    <cfRule type="cellIs" dxfId="13" priority="3" operator="lessThan">
      <formula>0</formula>
    </cfRule>
  </conditionalFormatting>
  <conditionalFormatting sqref="R37">
    <cfRule type="cellIs" dxfId="12" priority="2" operator="lessThan">
      <formula>0</formula>
    </cfRule>
  </conditionalFormatting>
  <conditionalFormatting sqref="R34">
    <cfRule type="cellIs" dxfId="11" priority="1" operator="lessThan">
      <formula>0</formula>
    </cfRule>
  </conditionalFormatting>
  <dataValidations count="2">
    <dataValidation type="list" allowBlank="1" showInputMessage="1" showErrorMessage="1" sqref="K52:K54 K37:K49 K25:K34" xr:uid="{774AD5EB-7CCA-42F7-B713-66A1DB8F2CF5}">
      <formula1>$B$3:$B$59</formula1>
    </dataValidation>
    <dataValidation type="list" allowBlank="1" showInputMessage="1" showErrorMessage="1" sqref="K22:K24" xr:uid="{E6C2D880-048C-4A76-99AA-D54B01CB1901}">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9D0F-FCB7-4A51-8C5A-727FACCAE3E9}">
  <dimension ref="A1:R338"/>
  <sheetViews>
    <sheetView showGridLines="0" zoomScale="80" zoomScaleNormal="80" zoomScalePageLayoutView="95" workbookViewId="0">
      <pane xSplit="3" ySplit="4" topLeftCell="D213" activePane="bottomRight" state="frozen"/>
      <selection pane="topRight" activeCell="D1" sqref="D1"/>
      <selection pane="bottomLeft" activeCell="A5" sqref="A5"/>
      <selection pane="bottomRight" activeCell="C234" sqref="C234"/>
    </sheetView>
  </sheetViews>
  <sheetFormatPr baseColWidth="10" defaultColWidth="10.85546875" defaultRowHeight="12.75" x14ac:dyDescent="0.2"/>
  <cols>
    <col min="1" max="1" width="4.85546875" style="1" bestFit="1" customWidth="1"/>
    <col min="2" max="2" width="29.85546875" style="361" customWidth="1"/>
    <col min="3" max="3" width="31.5703125" style="361" customWidth="1"/>
    <col min="4" max="4" width="41.85546875" style="1" bestFit="1" customWidth="1"/>
    <col min="5" max="5" width="30.140625" style="1" customWidth="1"/>
    <col min="6" max="6" width="46" style="1" customWidth="1"/>
    <col min="7" max="7" width="24.7109375" style="171" customWidth="1"/>
    <col min="8" max="8" width="24.85546875" style="170" customWidth="1"/>
    <col min="9" max="9" width="17.28515625" style="1" bestFit="1" customWidth="1"/>
    <col min="10" max="10" width="18.7109375" style="1" bestFit="1" customWidth="1"/>
    <col min="11" max="11" width="26.5703125" style="1" bestFit="1" customWidth="1"/>
    <col min="12" max="12" width="88.7109375" style="1" customWidth="1"/>
    <col min="13" max="13" width="23.42578125" style="1" bestFit="1" customWidth="1"/>
    <col min="14" max="14" width="18.7109375" style="1" bestFit="1" customWidth="1"/>
    <col min="15" max="16" width="39.42578125" style="169" customWidth="1"/>
    <col min="17" max="17" width="46.28515625" style="169" customWidth="1"/>
    <col min="18" max="18" width="39.42578125" style="169" customWidth="1"/>
    <col min="19" max="16384" width="10.85546875" style="1"/>
  </cols>
  <sheetData>
    <row r="1" spans="1:18" ht="14.25" x14ac:dyDescent="0.2">
      <c r="A1" s="177" t="s">
        <v>530</v>
      </c>
      <c r="B1" s="354"/>
      <c r="C1" s="355"/>
      <c r="D1" s="272"/>
      <c r="E1" s="272"/>
      <c r="F1" s="272"/>
      <c r="G1" s="274"/>
      <c r="H1" s="273"/>
      <c r="I1" s="272"/>
      <c r="J1" s="272"/>
      <c r="K1" s="272"/>
      <c r="L1" s="272"/>
    </row>
    <row r="2" spans="1:18" ht="15" x14ac:dyDescent="0.2">
      <c r="A2" s="177" t="s">
        <v>530</v>
      </c>
      <c r="B2" s="854" t="s">
        <v>128</v>
      </c>
      <c r="C2" s="855"/>
      <c r="D2" s="855"/>
      <c r="E2" s="855"/>
      <c r="F2" s="855"/>
      <c r="G2" s="855"/>
      <c r="H2" s="855"/>
      <c r="I2" s="855"/>
      <c r="J2" s="855"/>
      <c r="K2" s="855"/>
      <c r="L2" s="856"/>
      <c r="M2" s="54"/>
    </row>
    <row r="3" spans="1:18" ht="15" x14ac:dyDescent="0.2">
      <c r="A3" s="1" t="s">
        <v>473</v>
      </c>
      <c r="B3" s="271" t="s">
        <v>129</v>
      </c>
      <c r="C3" s="271"/>
      <c r="D3" s="268"/>
      <c r="E3" s="268"/>
      <c r="F3" s="268"/>
      <c r="G3" s="270"/>
      <c r="H3" s="269"/>
      <c r="I3" s="268"/>
      <c r="J3" s="268"/>
      <c r="K3" s="268"/>
      <c r="L3" s="268"/>
      <c r="M3" s="54"/>
    </row>
    <row r="4" spans="1:18" s="361" customFormat="1" ht="15" x14ac:dyDescent="0.2">
      <c r="A4" s="233" t="s">
        <v>530</v>
      </c>
      <c r="B4" s="140" t="s">
        <v>130</v>
      </c>
      <c r="C4" s="141" t="s">
        <v>131</v>
      </c>
      <c r="D4" s="141" t="s">
        <v>132</v>
      </c>
      <c r="E4" s="847" t="s">
        <v>133</v>
      </c>
      <c r="F4" s="848"/>
      <c r="G4" s="847" t="s">
        <v>134</v>
      </c>
      <c r="H4" s="849"/>
      <c r="I4" s="849"/>
      <c r="J4" s="849"/>
      <c r="K4" s="848"/>
      <c r="L4" s="142" t="s">
        <v>97</v>
      </c>
      <c r="M4" s="142" t="s">
        <v>787</v>
      </c>
      <c r="O4" s="232"/>
      <c r="P4" s="232"/>
      <c r="Q4" s="232"/>
      <c r="R4" s="232"/>
    </row>
    <row r="5" spans="1:18" s="179" customFormat="1" ht="45" x14ac:dyDescent="0.25">
      <c r="A5" s="183" t="s">
        <v>530</v>
      </c>
      <c r="B5" s="140"/>
      <c r="C5" s="141"/>
      <c r="D5" s="141"/>
      <c r="E5" s="143" t="s">
        <v>135</v>
      </c>
      <c r="F5" s="143" t="s">
        <v>136</v>
      </c>
      <c r="G5" s="143" t="s">
        <v>610</v>
      </c>
      <c r="H5" s="143" t="s">
        <v>137</v>
      </c>
      <c r="I5" s="143" t="s">
        <v>138</v>
      </c>
      <c r="J5" s="143" t="s">
        <v>139</v>
      </c>
      <c r="K5" s="143" t="s">
        <v>140</v>
      </c>
      <c r="L5" s="142"/>
      <c r="M5" s="181"/>
      <c r="O5" s="180"/>
      <c r="P5" s="180"/>
      <c r="Q5" s="180"/>
      <c r="R5" s="180"/>
    </row>
    <row r="6" spans="1:18" ht="28.5" x14ac:dyDescent="0.25">
      <c r="A6" s="177" t="s">
        <v>530</v>
      </c>
      <c r="B6" s="353" t="s">
        <v>141</v>
      </c>
      <c r="C6" s="55" t="s">
        <v>142</v>
      </c>
      <c r="D6" s="55" t="s">
        <v>143</v>
      </c>
      <c r="E6" s="50"/>
      <c r="F6" s="204" t="s">
        <v>144</v>
      </c>
      <c r="G6" s="175"/>
      <c r="H6" s="144">
        <v>5268448465</v>
      </c>
      <c r="I6" s="28"/>
      <c r="J6" s="32"/>
      <c r="K6" s="263">
        <v>0</v>
      </c>
      <c r="L6" s="142"/>
      <c r="M6" s="54"/>
    </row>
    <row r="7" spans="1:18" ht="15" x14ac:dyDescent="0.25">
      <c r="A7" s="177" t="s">
        <v>530</v>
      </c>
      <c r="B7" s="353" t="s">
        <v>145</v>
      </c>
      <c r="C7" s="55" t="s">
        <v>142</v>
      </c>
      <c r="D7" s="55" t="s">
        <v>143</v>
      </c>
      <c r="E7" s="50"/>
      <c r="F7" s="153" t="s">
        <v>611</v>
      </c>
      <c r="G7" s="197"/>
      <c r="H7" s="253">
        <v>20324681095</v>
      </c>
      <c r="I7" s="28"/>
      <c r="J7" s="32"/>
      <c r="K7" s="263">
        <v>0</v>
      </c>
      <c r="L7" s="142"/>
      <c r="M7" s="54"/>
    </row>
    <row r="8" spans="1:18" ht="15" x14ac:dyDescent="0.25">
      <c r="A8" s="177" t="s">
        <v>530</v>
      </c>
      <c r="B8" s="353" t="s">
        <v>146</v>
      </c>
      <c r="C8" s="55" t="s">
        <v>142</v>
      </c>
      <c r="D8" s="55" t="s">
        <v>143</v>
      </c>
      <c r="E8" s="50"/>
      <c r="F8" s="153" t="s">
        <v>612</v>
      </c>
      <c r="G8" s="197"/>
      <c r="H8" s="253">
        <v>26799206349</v>
      </c>
      <c r="I8" s="28"/>
      <c r="J8" s="32"/>
      <c r="K8" s="263">
        <v>0</v>
      </c>
      <c r="L8" s="142"/>
      <c r="M8" s="54"/>
    </row>
    <row r="9" spans="1:18" ht="75" x14ac:dyDescent="0.25">
      <c r="A9" s="177" t="s">
        <v>530</v>
      </c>
      <c r="B9" s="353" t="s">
        <v>147</v>
      </c>
      <c r="C9" s="55" t="s">
        <v>142</v>
      </c>
      <c r="D9" s="55" t="s">
        <v>143</v>
      </c>
      <c r="E9" s="50"/>
      <c r="F9" s="153" t="s">
        <v>613</v>
      </c>
      <c r="G9" s="197"/>
      <c r="H9" s="264">
        <v>62112039495.099998</v>
      </c>
      <c r="I9" s="166"/>
      <c r="J9" s="265"/>
      <c r="K9" s="263">
        <v>0</v>
      </c>
      <c r="L9" s="267" t="s">
        <v>334</v>
      </c>
      <c r="M9" s="54"/>
    </row>
    <row r="10" spans="1:18" ht="15" x14ac:dyDescent="0.25">
      <c r="A10" s="177" t="s">
        <v>530</v>
      </c>
      <c r="B10" s="353" t="s">
        <v>148</v>
      </c>
      <c r="C10" s="55" t="s">
        <v>142</v>
      </c>
      <c r="D10" s="55" t="s">
        <v>143</v>
      </c>
      <c r="E10" s="50"/>
      <c r="F10" s="153" t="s">
        <v>614</v>
      </c>
      <c r="G10" s="197"/>
      <c r="H10" s="264">
        <v>48547865289.099998</v>
      </c>
      <c r="I10" s="166"/>
      <c r="J10" s="265"/>
      <c r="K10" s="263">
        <v>0</v>
      </c>
      <c r="L10" s="266"/>
      <c r="M10" s="54"/>
    </row>
    <row r="11" spans="1:18" ht="15" x14ac:dyDescent="0.25">
      <c r="A11" s="177" t="s">
        <v>530</v>
      </c>
      <c r="B11" s="353" t="s">
        <v>149</v>
      </c>
      <c r="C11" s="55" t="s">
        <v>142</v>
      </c>
      <c r="D11" s="55" t="s">
        <v>143</v>
      </c>
      <c r="E11" s="50"/>
      <c r="F11" s="153" t="s">
        <v>615</v>
      </c>
      <c r="G11" s="197"/>
      <c r="H11" s="264">
        <v>49940241269.099998</v>
      </c>
      <c r="I11" s="166"/>
      <c r="J11" s="265"/>
      <c r="K11" s="263">
        <v>0</v>
      </c>
      <c r="L11" s="142"/>
      <c r="M11" s="54"/>
    </row>
    <row r="12" spans="1:18" ht="15" x14ac:dyDescent="0.25">
      <c r="A12" s="177" t="s">
        <v>530</v>
      </c>
      <c r="B12" s="353" t="s">
        <v>150</v>
      </c>
      <c r="C12" s="55" t="s">
        <v>142</v>
      </c>
      <c r="D12" s="55" t="s">
        <v>143</v>
      </c>
      <c r="E12" s="50"/>
      <c r="F12" s="153" t="s">
        <v>616</v>
      </c>
      <c r="G12" s="197"/>
      <c r="H12" s="264">
        <v>42430490883.199997</v>
      </c>
      <c r="I12" s="166"/>
      <c r="J12" s="265"/>
      <c r="K12" s="263">
        <v>0</v>
      </c>
      <c r="L12" s="142"/>
      <c r="M12" s="54"/>
    </row>
    <row r="13" spans="1:18" ht="15" x14ac:dyDescent="0.25">
      <c r="A13" s="177" t="s">
        <v>530</v>
      </c>
      <c r="B13" s="353" t="s">
        <v>151</v>
      </c>
      <c r="C13" s="55" t="s">
        <v>142</v>
      </c>
      <c r="D13" s="55" t="s">
        <v>143</v>
      </c>
      <c r="E13" s="50"/>
      <c r="F13" s="153" t="s">
        <v>617</v>
      </c>
      <c r="G13" s="197"/>
      <c r="H13" s="264">
        <v>24948005269.599998</v>
      </c>
      <c r="I13" s="166"/>
      <c r="J13" s="166"/>
      <c r="K13" s="263">
        <v>0</v>
      </c>
      <c r="L13" s="142"/>
      <c r="M13" s="54"/>
    </row>
    <row r="14" spans="1:18" ht="15" x14ac:dyDescent="0.25">
      <c r="A14" s="177" t="s">
        <v>530</v>
      </c>
      <c r="B14" s="165"/>
      <c r="C14" s="29"/>
      <c r="D14" s="29"/>
      <c r="E14" s="262"/>
      <c r="F14" s="261"/>
      <c r="G14" s="260"/>
      <c r="H14" s="259">
        <f>SUM(H6:H13)</f>
        <v>280370978115.09998</v>
      </c>
      <c r="I14" s="30"/>
      <c r="J14" s="258"/>
      <c r="K14" s="257">
        <v>0</v>
      </c>
      <c r="L14" s="256"/>
      <c r="M14" s="54"/>
    </row>
    <row r="15" spans="1:18" ht="14.25" x14ac:dyDescent="0.2">
      <c r="A15" s="177" t="s">
        <v>530</v>
      </c>
      <c r="B15" s="353"/>
      <c r="C15" s="55" t="s">
        <v>142</v>
      </c>
      <c r="D15" s="55" t="s">
        <v>143</v>
      </c>
      <c r="E15" s="50">
        <v>3111530718</v>
      </c>
      <c r="F15" s="204"/>
      <c r="G15" s="197">
        <v>42278</v>
      </c>
      <c r="H15" s="144"/>
      <c r="I15" s="39">
        <f>123.78/111.82</f>
        <v>1.1069576104453587</v>
      </c>
      <c r="J15" s="31" t="s">
        <v>152</v>
      </c>
      <c r="K15" s="50">
        <f>+E15/I15</f>
        <v>2810885158.2384872</v>
      </c>
      <c r="L15" s="172"/>
      <c r="M15" s="54"/>
    </row>
    <row r="16" spans="1:18" ht="14.25" x14ac:dyDescent="0.2">
      <c r="A16" s="177" t="s">
        <v>530</v>
      </c>
      <c r="B16" s="353"/>
      <c r="C16" s="55" t="s">
        <v>142</v>
      </c>
      <c r="D16" s="55" t="s">
        <v>143</v>
      </c>
      <c r="E16" s="211">
        <v>5503863348.5</v>
      </c>
      <c r="F16" s="255"/>
      <c r="G16" s="197">
        <v>42279</v>
      </c>
      <c r="H16" s="253"/>
      <c r="I16" s="39">
        <f>123.78/111.82</f>
        <v>1.1069576104453587</v>
      </c>
      <c r="J16" s="31" t="s">
        <v>152</v>
      </c>
      <c r="K16" s="50">
        <f>+E16/I16</f>
        <v>4972063335.1855707</v>
      </c>
      <c r="L16" s="172"/>
      <c r="M16" s="54"/>
    </row>
    <row r="17" spans="1:13" ht="14.25" x14ac:dyDescent="0.2">
      <c r="A17" s="177" t="s">
        <v>530</v>
      </c>
      <c r="B17" s="353"/>
      <c r="C17" s="55" t="s">
        <v>142</v>
      </c>
      <c r="D17" s="55" t="s">
        <v>143</v>
      </c>
      <c r="E17" s="211">
        <v>263457714</v>
      </c>
      <c r="F17" s="255"/>
      <c r="G17" s="197">
        <v>42292</v>
      </c>
      <c r="H17" s="253"/>
      <c r="I17" s="39">
        <f>123.78/111.82</f>
        <v>1.1069576104453587</v>
      </c>
      <c r="J17" s="31" t="s">
        <v>152</v>
      </c>
      <c r="K17" s="50">
        <f>+E17/I17</f>
        <v>238001628.53029567</v>
      </c>
      <c r="L17" s="172"/>
      <c r="M17" s="54"/>
    </row>
    <row r="18" spans="1:13" ht="14.25" x14ac:dyDescent="0.2">
      <c r="A18" s="177" t="s">
        <v>530</v>
      </c>
      <c r="B18" s="353"/>
      <c r="C18" s="55" t="s">
        <v>142</v>
      </c>
      <c r="D18" s="55" t="s">
        <v>143</v>
      </c>
      <c r="E18" s="211">
        <v>1636965150</v>
      </c>
      <c r="F18" s="250"/>
      <c r="G18" s="197">
        <v>42305</v>
      </c>
      <c r="H18" s="253"/>
      <c r="I18" s="39">
        <f>123.78/111.82</f>
        <v>1.1069576104453587</v>
      </c>
      <c r="J18" s="31" t="s">
        <v>152</v>
      </c>
      <c r="K18" s="50">
        <f>+E18/I18</f>
        <v>1478796599.3940861</v>
      </c>
      <c r="L18" s="172"/>
      <c r="M18" s="54"/>
    </row>
    <row r="19" spans="1:13" ht="14.25" x14ac:dyDescent="0.2">
      <c r="A19" s="177" t="s">
        <v>530</v>
      </c>
      <c r="B19" s="353"/>
      <c r="C19" s="55" t="s">
        <v>142</v>
      </c>
      <c r="D19" s="55" t="s">
        <v>143</v>
      </c>
      <c r="E19" s="211">
        <v>2728275250</v>
      </c>
      <c r="F19" s="255"/>
      <c r="G19" s="197">
        <v>42311</v>
      </c>
      <c r="H19" s="253"/>
      <c r="I19" s="74">
        <f>124.62/111.82</f>
        <v>1.1144696834197818</v>
      </c>
      <c r="J19" s="32" t="s">
        <v>153</v>
      </c>
      <c r="K19" s="50">
        <f>+E19/I19</f>
        <v>2448047973.4793773</v>
      </c>
      <c r="L19" s="172"/>
      <c r="M19" s="54"/>
    </row>
    <row r="20" spans="1:13" ht="14.25" x14ac:dyDescent="0.2">
      <c r="A20" s="177" t="s">
        <v>530</v>
      </c>
      <c r="B20" s="353"/>
      <c r="C20" s="55" t="s">
        <v>142</v>
      </c>
      <c r="D20" s="55" t="s">
        <v>143</v>
      </c>
      <c r="E20" s="211">
        <v>621675000</v>
      </c>
      <c r="F20" s="254"/>
      <c r="G20" s="197">
        <v>42352</v>
      </c>
      <c r="H20" s="253"/>
      <c r="I20" s="74">
        <f>125.37/111.82</f>
        <v>1.1211768914326596</v>
      </c>
      <c r="J20" s="32" t="s">
        <v>154</v>
      </c>
      <c r="K20" s="50">
        <f>+E20/I20</f>
        <v>554484314.42928934</v>
      </c>
      <c r="L20" s="172"/>
      <c r="M20" s="54"/>
    </row>
    <row r="21" spans="1:13" ht="14.25" x14ac:dyDescent="0.2">
      <c r="A21" s="177" t="s">
        <v>530</v>
      </c>
      <c r="B21" s="353"/>
      <c r="C21" s="55" t="s">
        <v>142</v>
      </c>
      <c r="D21" s="55" t="s">
        <v>143</v>
      </c>
      <c r="E21" s="211">
        <v>764295785</v>
      </c>
      <c r="F21" s="254"/>
      <c r="G21" s="197">
        <v>42353</v>
      </c>
      <c r="H21" s="253"/>
      <c r="I21" s="74">
        <f>125.37/111.82</f>
        <v>1.1211768914326596</v>
      </c>
      <c r="J21" s="32" t="s">
        <v>154</v>
      </c>
      <c r="K21" s="50">
        <f>+E21/I21</f>
        <v>681690633.15545988</v>
      </c>
      <c r="L21" s="172"/>
      <c r="M21" s="54"/>
    </row>
    <row r="22" spans="1:13" ht="14.25" x14ac:dyDescent="0.2">
      <c r="A22" s="177" t="s">
        <v>530</v>
      </c>
      <c r="B22" s="353"/>
      <c r="C22" s="55" t="s">
        <v>142</v>
      </c>
      <c r="D22" s="55" t="s">
        <v>143</v>
      </c>
      <c r="E22" s="211">
        <v>872199750</v>
      </c>
      <c r="F22" s="254"/>
      <c r="G22" s="197">
        <v>42354</v>
      </c>
      <c r="H22" s="253"/>
      <c r="I22" s="74">
        <f>125.37/111.82</f>
        <v>1.1211768914326596</v>
      </c>
      <c r="J22" s="32" t="s">
        <v>154</v>
      </c>
      <c r="K22" s="50">
        <f>+E22/I22</f>
        <v>777932328.66714525</v>
      </c>
      <c r="L22" s="172"/>
      <c r="M22" s="54"/>
    </row>
    <row r="23" spans="1:13" ht="14.25" x14ac:dyDescent="0.2">
      <c r="A23" s="177" t="s">
        <v>530</v>
      </c>
      <c r="B23" s="353"/>
      <c r="C23" s="55" t="s">
        <v>142</v>
      </c>
      <c r="D23" s="55" t="s">
        <v>143</v>
      </c>
      <c r="E23" s="211">
        <v>19781458</v>
      </c>
      <c r="F23" s="254"/>
      <c r="G23" s="197">
        <v>42354</v>
      </c>
      <c r="H23" s="253"/>
      <c r="I23" s="74">
        <f>125.37/111.82</f>
        <v>1.1211768914326596</v>
      </c>
      <c r="J23" s="32" t="s">
        <v>154</v>
      </c>
      <c r="K23" s="50">
        <f>+E23/I23</f>
        <v>17643476.378399935</v>
      </c>
      <c r="L23" s="172"/>
      <c r="M23" s="54"/>
    </row>
    <row r="24" spans="1:13" ht="14.25" x14ac:dyDescent="0.2">
      <c r="A24" s="177" t="s">
        <v>530</v>
      </c>
      <c r="B24" s="353"/>
      <c r="C24" s="55" t="s">
        <v>142</v>
      </c>
      <c r="D24" s="55" t="s">
        <v>143</v>
      </c>
      <c r="E24" s="211">
        <v>686624625</v>
      </c>
      <c r="F24" s="167"/>
      <c r="G24" s="197">
        <v>42361</v>
      </c>
      <c r="H24" s="253"/>
      <c r="I24" s="74">
        <f>125.37/111.82</f>
        <v>1.1211768914326596</v>
      </c>
      <c r="J24" s="32" t="s">
        <v>154</v>
      </c>
      <c r="K24" s="50">
        <f>+E24/I24</f>
        <v>612414178.57142854</v>
      </c>
      <c r="L24" s="172"/>
      <c r="M24" s="54"/>
    </row>
    <row r="25" spans="1:13" ht="14.25" x14ac:dyDescent="0.2">
      <c r="A25" s="177" t="s">
        <v>530</v>
      </c>
      <c r="B25" s="353"/>
      <c r="C25" s="55" t="s">
        <v>142</v>
      </c>
      <c r="D25" s="55" t="s">
        <v>143</v>
      </c>
      <c r="E25" s="211">
        <v>2047764587</v>
      </c>
      <c r="F25" s="153"/>
      <c r="G25" s="175">
        <v>42382</v>
      </c>
      <c r="H25" s="253"/>
      <c r="I25" s="74">
        <f>126.15/111.82</f>
        <v>1.1281523877660526</v>
      </c>
      <c r="J25" s="32" t="s">
        <v>155</v>
      </c>
      <c r="K25" s="50">
        <f>+E25/I25</f>
        <v>1815148918.8929052</v>
      </c>
      <c r="L25" s="172"/>
      <c r="M25" s="54"/>
    </row>
    <row r="26" spans="1:13" ht="14.25" x14ac:dyDescent="0.2">
      <c r="A26" s="177" t="s">
        <v>530</v>
      </c>
      <c r="B26" s="353"/>
      <c r="C26" s="55" t="s">
        <v>142</v>
      </c>
      <c r="D26" s="55" t="s">
        <v>143</v>
      </c>
      <c r="E26" s="211">
        <v>3071646881</v>
      </c>
      <c r="F26" s="167"/>
      <c r="G26" s="175">
        <v>42384</v>
      </c>
      <c r="H26" s="253"/>
      <c r="I26" s="74">
        <f>126.15/111.82</f>
        <v>1.1281523877660526</v>
      </c>
      <c r="J26" s="32" t="s">
        <v>155</v>
      </c>
      <c r="K26" s="50">
        <f>+E26/I26</f>
        <v>2722723378.7825603</v>
      </c>
      <c r="L26" s="172"/>
      <c r="M26" s="54"/>
    </row>
    <row r="27" spans="1:13" ht="14.25" x14ac:dyDescent="0.2">
      <c r="A27" s="177" t="s">
        <v>530</v>
      </c>
      <c r="B27" s="353"/>
      <c r="C27" s="55" t="s">
        <v>142</v>
      </c>
      <c r="D27" s="55" t="s">
        <v>143</v>
      </c>
      <c r="E27" s="211">
        <v>3071646881</v>
      </c>
      <c r="F27" s="250"/>
      <c r="G27" s="175">
        <v>42409</v>
      </c>
      <c r="H27" s="253"/>
      <c r="I27" s="74">
        <f>127.78/111.82</f>
        <v>1.1427293865140404</v>
      </c>
      <c r="J27" s="32" t="s">
        <v>156</v>
      </c>
      <c r="K27" s="50">
        <f>+E27/I27</f>
        <v>2687991502.8441072</v>
      </c>
      <c r="L27" s="167"/>
      <c r="M27" s="54"/>
    </row>
    <row r="28" spans="1:13" ht="14.25" x14ac:dyDescent="0.2">
      <c r="A28" s="177" t="s">
        <v>530</v>
      </c>
      <c r="B28" s="353"/>
      <c r="C28" s="55" t="s">
        <v>142</v>
      </c>
      <c r="D28" s="55" t="s">
        <v>143</v>
      </c>
      <c r="E28" s="211">
        <v>1769000000</v>
      </c>
      <c r="F28" s="250"/>
      <c r="G28" s="175">
        <v>42415</v>
      </c>
      <c r="H28" s="253"/>
      <c r="I28" s="74">
        <f>127.78/111.82</f>
        <v>1.1427293865140404</v>
      </c>
      <c r="J28" s="32" t="s">
        <v>156</v>
      </c>
      <c r="K28" s="50">
        <f>+E28/I28</f>
        <v>1548048051.3382375</v>
      </c>
      <c r="L28" s="167"/>
      <c r="M28" s="54"/>
    </row>
    <row r="29" spans="1:13" ht="14.25" x14ac:dyDescent="0.2">
      <c r="A29" s="177" t="s">
        <v>530</v>
      </c>
      <c r="B29" s="353"/>
      <c r="C29" s="55" t="s">
        <v>142</v>
      </c>
      <c r="D29" s="55" t="s">
        <v>143</v>
      </c>
      <c r="E29" s="211">
        <v>2653500000</v>
      </c>
      <c r="F29" s="250"/>
      <c r="G29" s="175">
        <v>42416</v>
      </c>
      <c r="H29" s="253"/>
      <c r="I29" s="74">
        <f>127.78/111.82</f>
        <v>1.1427293865140404</v>
      </c>
      <c r="J29" s="32" t="s">
        <v>156</v>
      </c>
      <c r="K29" s="50">
        <f>+E29/I29</f>
        <v>2322072077.0073562</v>
      </c>
      <c r="L29" s="167"/>
      <c r="M29" s="54"/>
    </row>
    <row r="30" spans="1:13" ht="14.25" x14ac:dyDescent="0.2">
      <c r="A30" s="177" t="s">
        <v>530</v>
      </c>
      <c r="B30" s="353"/>
      <c r="C30" s="55" t="s">
        <v>142</v>
      </c>
      <c r="D30" s="55" t="s">
        <v>143</v>
      </c>
      <c r="E30" s="211">
        <v>2653500000</v>
      </c>
      <c r="F30" s="153"/>
      <c r="G30" s="175">
        <v>42430</v>
      </c>
      <c r="H30" s="253"/>
      <c r="I30" s="74">
        <f>129.41/111.82</f>
        <v>1.1573063852620282</v>
      </c>
      <c r="J30" s="32" t="s">
        <v>157</v>
      </c>
      <c r="K30" s="50">
        <f>+E30/I30</f>
        <v>2292824124.8744302</v>
      </c>
      <c r="L30" s="167"/>
      <c r="M30" s="54"/>
    </row>
    <row r="31" spans="1:13" ht="14.25" x14ac:dyDescent="0.2">
      <c r="A31" s="177" t="s">
        <v>530</v>
      </c>
      <c r="B31" s="353"/>
      <c r="C31" s="55" t="s">
        <v>142</v>
      </c>
      <c r="D31" s="55" t="s">
        <v>143</v>
      </c>
      <c r="E31" s="211">
        <v>2465000000</v>
      </c>
      <c r="F31" s="153"/>
      <c r="G31" s="175">
        <v>42443</v>
      </c>
      <c r="H31" s="253"/>
      <c r="I31" s="74">
        <f>129.41/111.82</f>
        <v>1.1573063852620282</v>
      </c>
      <c r="J31" s="32" t="s">
        <v>157</v>
      </c>
      <c r="K31" s="50">
        <f>+E31/I31</f>
        <v>2129945908.3532958</v>
      </c>
      <c r="L31" s="167"/>
      <c r="M31" s="54"/>
    </row>
    <row r="32" spans="1:13" ht="14.25" x14ac:dyDescent="0.2">
      <c r="A32" s="177" t="s">
        <v>530</v>
      </c>
      <c r="B32" s="353"/>
      <c r="C32" s="55" t="s">
        <v>142</v>
      </c>
      <c r="D32" s="55" t="s">
        <v>143</v>
      </c>
      <c r="E32" s="211">
        <v>3697500000</v>
      </c>
      <c r="F32" s="167"/>
      <c r="G32" s="175">
        <v>42444</v>
      </c>
      <c r="H32" s="253"/>
      <c r="I32" s="74">
        <f>129.41/111.82</f>
        <v>1.1573063852620282</v>
      </c>
      <c r="J32" s="32" t="s">
        <v>157</v>
      </c>
      <c r="K32" s="50">
        <f>+E32/I32</f>
        <v>3194918862.5299435</v>
      </c>
      <c r="L32" s="167"/>
      <c r="M32" s="54"/>
    </row>
    <row r="33" spans="1:13" ht="14.25" x14ac:dyDescent="0.2">
      <c r="A33" s="177" t="s">
        <v>530</v>
      </c>
      <c r="B33" s="353"/>
      <c r="C33" s="55" t="s">
        <v>142</v>
      </c>
      <c r="D33" s="55" t="s">
        <v>143</v>
      </c>
      <c r="E33" s="211">
        <v>3549440000</v>
      </c>
      <c r="F33" s="250"/>
      <c r="G33" s="175">
        <v>42459</v>
      </c>
      <c r="H33" s="253"/>
      <c r="I33" s="74">
        <f>129.41/111.82</f>
        <v>1.1573063852620282</v>
      </c>
      <c r="J33" s="32" t="s">
        <v>157</v>
      </c>
      <c r="K33" s="50">
        <f>+E33/I33</f>
        <v>3066983855.9616723</v>
      </c>
      <c r="L33" s="167"/>
      <c r="M33" s="54"/>
    </row>
    <row r="34" spans="1:13" ht="14.25" x14ac:dyDescent="0.2">
      <c r="A34" s="177" t="s">
        <v>530</v>
      </c>
      <c r="B34" s="353"/>
      <c r="C34" s="55" t="s">
        <v>142</v>
      </c>
      <c r="D34" s="55" t="s">
        <v>143</v>
      </c>
      <c r="E34" s="211">
        <v>15478119</v>
      </c>
      <c r="F34" s="153"/>
      <c r="G34" s="175">
        <v>42472</v>
      </c>
      <c r="H34" s="253"/>
      <c r="I34" s="74">
        <f>130.63/111.82</f>
        <v>1.1682167769629763</v>
      </c>
      <c r="J34" s="32" t="s">
        <v>158</v>
      </c>
      <c r="K34" s="50">
        <f>+E34/I34</f>
        <v>13249355.17553395</v>
      </c>
      <c r="L34" s="167"/>
      <c r="M34" s="54"/>
    </row>
    <row r="35" spans="1:13" ht="14.25" x14ac:dyDescent="0.2">
      <c r="A35" s="177" t="s">
        <v>530</v>
      </c>
      <c r="B35" s="353"/>
      <c r="C35" s="55" t="s">
        <v>142</v>
      </c>
      <c r="D35" s="55" t="s">
        <v>143</v>
      </c>
      <c r="E35" s="211">
        <v>2068530699</v>
      </c>
      <c r="F35" s="153"/>
      <c r="G35" s="175">
        <v>42475</v>
      </c>
      <c r="H35" s="253"/>
      <c r="I35" s="74">
        <f>130.63/111.82</f>
        <v>1.1682167769629763</v>
      </c>
      <c r="J35" s="32" t="s">
        <v>158</v>
      </c>
      <c r="K35" s="50">
        <f>+E35/I35</f>
        <v>1770673679.5696239</v>
      </c>
      <c r="L35" s="167"/>
      <c r="M35" s="54"/>
    </row>
    <row r="36" spans="1:13" ht="14.25" x14ac:dyDescent="0.2">
      <c r="A36" s="177" t="s">
        <v>530</v>
      </c>
      <c r="B36" s="353"/>
      <c r="C36" s="55" t="s">
        <v>142</v>
      </c>
      <c r="D36" s="55" t="s">
        <v>143</v>
      </c>
      <c r="E36" s="211">
        <v>3102796048</v>
      </c>
      <c r="F36" s="153"/>
      <c r="G36" s="175">
        <v>42480</v>
      </c>
      <c r="H36" s="253"/>
      <c r="I36" s="74">
        <f>130.63/111.82</f>
        <v>1.1682167769629763</v>
      </c>
      <c r="J36" s="32" t="s">
        <v>158</v>
      </c>
      <c r="K36" s="50">
        <f>+E36/I36</f>
        <v>2656010518.9264331</v>
      </c>
      <c r="L36" s="167"/>
      <c r="M36" s="54"/>
    </row>
    <row r="37" spans="1:13" ht="14.25" x14ac:dyDescent="0.2">
      <c r="A37" s="177" t="s">
        <v>530</v>
      </c>
      <c r="B37" s="353"/>
      <c r="C37" s="55" t="s">
        <v>142</v>
      </c>
      <c r="D37" s="55" t="s">
        <v>143</v>
      </c>
      <c r="E37" s="211">
        <v>3144320000</v>
      </c>
      <c r="F37" s="250"/>
      <c r="G37" s="175">
        <v>42489</v>
      </c>
      <c r="H37" s="253"/>
      <c r="I37" s="74">
        <f>130.63/111.82</f>
        <v>1.1682167769629763</v>
      </c>
      <c r="J37" s="32" t="s">
        <v>158</v>
      </c>
      <c r="K37" s="50">
        <f>+E37/I37</f>
        <v>2691555250.7081065</v>
      </c>
      <c r="L37" s="167"/>
      <c r="M37" s="54"/>
    </row>
    <row r="38" spans="1:13" ht="14.25" x14ac:dyDescent="0.2">
      <c r="A38" s="177" t="s">
        <v>530</v>
      </c>
      <c r="B38" s="353"/>
      <c r="C38" s="55" t="s">
        <v>142</v>
      </c>
      <c r="D38" s="55" t="s">
        <v>143</v>
      </c>
      <c r="E38" s="211">
        <v>2453430908</v>
      </c>
      <c r="F38" s="153"/>
      <c r="G38" s="175">
        <v>42503</v>
      </c>
      <c r="H38" s="253"/>
      <c r="I38" s="74">
        <f>131.28/111.82</f>
        <v>1.1740296905741372</v>
      </c>
      <c r="J38" s="32" t="s">
        <v>159</v>
      </c>
      <c r="K38" s="50">
        <f>+E38/I38</f>
        <v>2089752011.9786713</v>
      </c>
      <c r="L38" s="167"/>
      <c r="M38" s="54"/>
    </row>
    <row r="39" spans="1:13" ht="14.25" x14ac:dyDescent="0.2">
      <c r="A39" s="177" t="s">
        <v>530</v>
      </c>
      <c r="B39" s="353"/>
      <c r="C39" s="55" t="s">
        <v>142</v>
      </c>
      <c r="D39" s="55" t="s">
        <v>143</v>
      </c>
      <c r="E39" s="211">
        <v>3884800000</v>
      </c>
      <c r="F39" s="153"/>
      <c r="G39" s="175">
        <v>42510</v>
      </c>
      <c r="H39" s="253"/>
      <c r="I39" s="74">
        <f>131.28/111.82</f>
        <v>1.1740296905741372</v>
      </c>
      <c r="J39" s="32" t="s">
        <v>159</v>
      </c>
      <c r="K39" s="50">
        <f>+E39/I39</f>
        <v>3308945277.2699566</v>
      </c>
      <c r="L39" s="167"/>
      <c r="M39" s="54"/>
    </row>
    <row r="40" spans="1:13" ht="14.25" x14ac:dyDescent="0.2">
      <c r="A40" s="177" t="s">
        <v>530</v>
      </c>
      <c r="B40" s="353"/>
      <c r="C40" s="55" t="s">
        <v>142</v>
      </c>
      <c r="D40" s="55" t="s">
        <v>143</v>
      </c>
      <c r="E40" s="211">
        <v>3680146362</v>
      </c>
      <c r="F40" s="153"/>
      <c r="G40" s="175">
        <v>42510</v>
      </c>
      <c r="H40" s="253"/>
      <c r="I40" s="74">
        <f>131.28/111.82</f>
        <v>1.1740296905741372</v>
      </c>
      <c r="J40" s="32" t="s">
        <v>159</v>
      </c>
      <c r="K40" s="50">
        <f>+E40/I40</f>
        <v>3134628017.9680066</v>
      </c>
      <c r="L40" s="167"/>
      <c r="M40" s="54"/>
    </row>
    <row r="41" spans="1:13" ht="14.25" x14ac:dyDescent="0.2">
      <c r="A41" s="177" t="s">
        <v>530</v>
      </c>
      <c r="B41" s="353"/>
      <c r="C41" s="55" t="s">
        <v>142</v>
      </c>
      <c r="D41" s="55" t="s">
        <v>143</v>
      </c>
      <c r="E41" s="211">
        <v>1524124667</v>
      </c>
      <c r="F41" s="153"/>
      <c r="G41" s="175">
        <v>42536</v>
      </c>
      <c r="H41" s="253"/>
      <c r="I41" s="74">
        <f>131.95/111.82</f>
        <v>1.1800214630656412</v>
      </c>
      <c r="J41" s="32" t="s">
        <v>160</v>
      </c>
      <c r="K41" s="50">
        <f>+E41/I41</f>
        <v>1291607580.6285715</v>
      </c>
      <c r="L41" s="167"/>
      <c r="M41" s="54"/>
    </row>
    <row r="42" spans="1:13" ht="14.25" x14ac:dyDescent="0.2">
      <c r="A42" s="177" t="s">
        <v>530</v>
      </c>
      <c r="B42" s="353"/>
      <c r="C42" s="55" t="s">
        <v>142</v>
      </c>
      <c r="D42" s="55" t="s">
        <v>143</v>
      </c>
      <c r="E42" s="50">
        <v>2286187000</v>
      </c>
      <c r="F42" s="153"/>
      <c r="G42" s="175">
        <v>42545</v>
      </c>
      <c r="H42" s="253"/>
      <c r="I42" s="74">
        <f>131.95/111.82</f>
        <v>1.1800214630656412</v>
      </c>
      <c r="J42" s="32" t="s">
        <v>160</v>
      </c>
      <c r="K42" s="50">
        <f>+E42/I42</f>
        <v>1937411370.5191362</v>
      </c>
      <c r="L42" s="172"/>
      <c r="M42" s="54"/>
    </row>
    <row r="43" spans="1:13" ht="14.25" x14ac:dyDescent="0.2">
      <c r="A43" s="177" t="s">
        <v>530</v>
      </c>
      <c r="B43" s="353"/>
      <c r="C43" s="55" t="s">
        <v>142</v>
      </c>
      <c r="D43" s="55" t="s">
        <v>143</v>
      </c>
      <c r="E43" s="50">
        <v>2172591291</v>
      </c>
      <c r="F43" s="153"/>
      <c r="G43" s="175">
        <v>42545</v>
      </c>
      <c r="H43" s="253"/>
      <c r="I43" s="74">
        <f>131.95/111.82</f>
        <v>1.1800214630656412</v>
      </c>
      <c r="J43" s="32" t="s">
        <v>160</v>
      </c>
      <c r="K43" s="50">
        <f>+E43/I43</f>
        <v>1841145571.501478</v>
      </c>
      <c r="L43" s="172"/>
      <c r="M43" s="54"/>
    </row>
    <row r="44" spans="1:13" ht="14.25" x14ac:dyDescent="0.2">
      <c r="A44" s="177" t="s">
        <v>530</v>
      </c>
      <c r="B44" s="353"/>
      <c r="C44" s="55" t="s">
        <v>142</v>
      </c>
      <c r="D44" s="55" t="s">
        <v>143</v>
      </c>
      <c r="E44" s="50">
        <v>2300677333</v>
      </c>
      <c r="F44" s="153"/>
      <c r="G44" s="175">
        <v>42565</v>
      </c>
      <c r="H44" s="144"/>
      <c r="I44" s="74">
        <f>132.58/111.82</f>
        <v>1.1856555177964587</v>
      </c>
      <c r="J44" s="32" t="s">
        <v>161</v>
      </c>
      <c r="K44" s="50">
        <f>+E44/I44</f>
        <v>1940426454.7900133</v>
      </c>
      <c r="L44" s="167"/>
      <c r="M44" s="54"/>
    </row>
    <row r="45" spans="1:13" ht="14.25" x14ac:dyDescent="0.2">
      <c r="A45" s="177" t="s">
        <v>530</v>
      </c>
      <c r="B45" s="353"/>
      <c r="C45" s="55" t="s">
        <v>142</v>
      </c>
      <c r="D45" s="55" t="s">
        <v>143</v>
      </c>
      <c r="E45" s="50">
        <v>3451016000</v>
      </c>
      <c r="F45" s="153"/>
      <c r="G45" s="175">
        <v>42576</v>
      </c>
      <c r="H45" s="144"/>
      <c r="I45" s="74">
        <f>132.58/111.82</f>
        <v>1.1856555177964587</v>
      </c>
      <c r="J45" s="32" t="s">
        <v>161</v>
      </c>
      <c r="K45" s="50">
        <f>+E45/I45</f>
        <v>2910639682.6067276</v>
      </c>
      <c r="L45" s="167"/>
      <c r="M45" s="54"/>
    </row>
    <row r="46" spans="1:13" ht="14.25" x14ac:dyDescent="0.2">
      <c r="A46" s="177" t="s">
        <v>530</v>
      </c>
      <c r="B46" s="353"/>
      <c r="C46" s="55" t="s">
        <v>142</v>
      </c>
      <c r="D46" s="55" t="s">
        <v>143</v>
      </c>
      <c r="E46" s="50">
        <v>3451016000</v>
      </c>
      <c r="F46" s="153"/>
      <c r="G46" s="175">
        <v>42577</v>
      </c>
      <c r="H46" s="144"/>
      <c r="I46" s="74">
        <f>132.58/111.82</f>
        <v>1.1856555177964587</v>
      </c>
      <c r="J46" s="32" t="s">
        <v>161</v>
      </c>
      <c r="K46" s="50">
        <f>+E46/I46</f>
        <v>2910639682.6067276</v>
      </c>
      <c r="L46" s="167"/>
      <c r="M46" s="54"/>
    </row>
    <row r="47" spans="1:13" ht="14.25" x14ac:dyDescent="0.2">
      <c r="A47" s="177" t="s">
        <v>530</v>
      </c>
      <c r="B47" s="353"/>
      <c r="C47" s="55" t="s">
        <v>142</v>
      </c>
      <c r="D47" s="55" t="s">
        <v>143</v>
      </c>
      <c r="E47" s="50">
        <v>1592666667</v>
      </c>
      <c r="F47" s="153"/>
      <c r="G47" s="175">
        <v>42594</v>
      </c>
      <c r="H47" s="144"/>
      <c r="I47" s="74">
        <f>133.27/111.82</f>
        <v>1.1918261491683064</v>
      </c>
      <c r="J47" s="32" t="s">
        <v>162</v>
      </c>
      <c r="K47" s="50">
        <f>+E47/I47</f>
        <v>1336324654.4904327</v>
      </c>
      <c r="L47" s="167"/>
      <c r="M47" s="54"/>
    </row>
    <row r="48" spans="1:13" ht="14.25" x14ac:dyDescent="0.2">
      <c r="A48" s="177" t="s">
        <v>530</v>
      </c>
      <c r="B48" s="353"/>
      <c r="C48" s="55" t="s">
        <v>142</v>
      </c>
      <c r="D48" s="55" t="s">
        <v>143</v>
      </c>
      <c r="E48" s="50">
        <v>733125000</v>
      </c>
      <c r="F48" s="153"/>
      <c r="G48" s="175">
        <v>42601</v>
      </c>
      <c r="H48" s="144"/>
      <c r="I48" s="74">
        <f>133.27/111.82</f>
        <v>1.1918261491683064</v>
      </c>
      <c r="J48" s="32" t="s">
        <v>162</v>
      </c>
      <c r="K48" s="50">
        <f>+E48/I48</f>
        <v>615127466.79672837</v>
      </c>
      <c r="L48" s="167"/>
      <c r="M48" s="54"/>
    </row>
    <row r="49" spans="1:13" ht="14.25" x14ac:dyDescent="0.2">
      <c r="A49" s="177" t="s">
        <v>530</v>
      </c>
      <c r="B49" s="353"/>
      <c r="C49" s="55" t="s">
        <v>142</v>
      </c>
      <c r="D49" s="55" t="s">
        <v>143</v>
      </c>
      <c r="E49" s="50">
        <v>2360000000</v>
      </c>
      <c r="F49" s="153"/>
      <c r="G49" s="175">
        <v>42613</v>
      </c>
      <c r="H49" s="144"/>
      <c r="I49" s="74">
        <f>133.27/111.82</f>
        <v>1.1918261491683064</v>
      </c>
      <c r="J49" s="32" t="s">
        <v>162</v>
      </c>
      <c r="K49" s="50">
        <f>+E49/I49</f>
        <v>1980154573.4223752</v>
      </c>
      <c r="L49" s="167"/>
      <c r="M49" s="54"/>
    </row>
    <row r="50" spans="1:13" ht="14.25" x14ac:dyDescent="0.2">
      <c r="A50" s="177" t="s">
        <v>530</v>
      </c>
      <c r="B50" s="353"/>
      <c r="C50" s="55" t="s">
        <v>142</v>
      </c>
      <c r="D50" s="55" t="s">
        <v>143</v>
      </c>
      <c r="E50" s="50">
        <v>1655875000</v>
      </c>
      <c r="F50" s="153"/>
      <c r="G50" s="175">
        <v>42613</v>
      </c>
      <c r="H50" s="144"/>
      <c r="I50" s="74">
        <f>133.27/111.82</f>
        <v>1.1918261491683064</v>
      </c>
      <c r="J50" s="32" t="s">
        <v>162</v>
      </c>
      <c r="K50" s="50">
        <f>+E50/I50</f>
        <v>1389359514.5193965</v>
      </c>
      <c r="L50" s="167"/>
      <c r="M50" s="54"/>
    </row>
    <row r="51" spans="1:13" ht="14.25" x14ac:dyDescent="0.2">
      <c r="A51" s="177" t="s">
        <v>530</v>
      </c>
      <c r="B51" s="353"/>
      <c r="C51" s="55" t="s">
        <v>142</v>
      </c>
      <c r="D51" s="55" t="s">
        <v>143</v>
      </c>
      <c r="E51" s="50">
        <v>29000000</v>
      </c>
      <c r="F51" s="153"/>
      <c r="G51" s="175">
        <v>42614</v>
      </c>
      <c r="H51" s="144"/>
      <c r="I51" s="74">
        <f>132.85/111.82</f>
        <v>1.1880701126810946</v>
      </c>
      <c r="J51" s="32" t="s">
        <v>163</v>
      </c>
      <c r="K51" s="50">
        <f>+E51/I51</f>
        <v>24409333.835152429</v>
      </c>
      <c r="L51" s="167"/>
      <c r="M51" s="54"/>
    </row>
    <row r="52" spans="1:13" ht="14.25" x14ac:dyDescent="0.2">
      <c r="A52" s="177" t="s">
        <v>530</v>
      </c>
      <c r="B52" s="353"/>
      <c r="C52" s="55" t="s">
        <v>142</v>
      </c>
      <c r="D52" s="55" t="s">
        <v>143</v>
      </c>
      <c r="E52" s="50">
        <v>600000000</v>
      </c>
      <c r="F52" s="153"/>
      <c r="G52" s="175">
        <v>42627</v>
      </c>
      <c r="H52" s="144"/>
      <c r="I52" s="74">
        <f>132.85/111.82</f>
        <v>1.1880701126810946</v>
      </c>
      <c r="J52" s="32" t="s">
        <v>163</v>
      </c>
      <c r="K52" s="50">
        <f>+E52/I52</f>
        <v>505020700.0376364</v>
      </c>
      <c r="L52" s="167"/>
      <c r="M52" s="54"/>
    </row>
    <row r="53" spans="1:13" ht="14.25" x14ac:dyDescent="0.2">
      <c r="A53" s="177" t="s">
        <v>530</v>
      </c>
      <c r="B53" s="353"/>
      <c r="C53" s="55" t="s">
        <v>142</v>
      </c>
      <c r="D53" s="55" t="s">
        <v>143</v>
      </c>
      <c r="E53" s="50">
        <v>3570400000</v>
      </c>
      <c r="F53" s="153"/>
      <c r="G53" s="175">
        <v>42629</v>
      </c>
      <c r="H53" s="144"/>
      <c r="I53" s="74">
        <f>132.85/111.82</f>
        <v>1.1880701126810946</v>
      </c>
      <c r="J53" s="32" t="s">
        <v>163</v>
      </c>
      <c r="K53" s="50">
        <f>+E53/I53</f>
        <v>3005209845.6906285</v>
      </c>
      <c r="L53" s="167"/>
      <c r="M53" s="54"/>
    </row>
    <row r="54" spans="1:13" ht="14.25" x14ac:dyDescent="0.2">
      <c r="A54" s="177" t="s">
        <v>530</v>
      </c>
      <c r="B54" s="353"/>
      <c r="C54" s="55" t="s">
        <v>142</v>
      </c>
      <c r="D54" s="55" t="s">
        <v>143</v>
      </c>
      <c r="E54" s="50">
        <v>1780266667</v>
      </c>
      <c r="F54" s="153"/>
      <c r="G54" s="175">
        <v>42627</v>
      </c>
      <c r="H54" s="144"/>
      <c r="I54" s="74">
        <f>132.85/111.82</f>
        <v>1.1880701126810946</v>
      </c>
      <c r="J54" s="32" t="s">
        <v>163</v>
      </c>
      <c r="K54" s="50">
        <f>+E54/I54</f>
        <v>1498452530.7033496</v>
      </c>
      <c r="L54" s="167"/>
      <c r="M54" s="54"/>
    </row>
    <row r="55" spans="1:13" ht="14.25" x14ac:dyDescent="0.2">
      <c r="A55" s="177" t="s">
        <v>530</v>
      </c>
      <c r="B55" s="353"/>
      <c r="C55" s="55" t="s">
        <v>142</v>
      </c>
      <c r="D55" s="55" t="s">
        <v>143</v>
      </c>
      <c r="E55" s="50">
        <v>5000000000</v>
      </c>
      <c r="F55" s="153"/>
      <c r="G55" s="175">
        <v>42657</v>
      </c>
      <c r="H55" s="144"/>
      <c r="I55" s="74">
        <f>132.78/111.82</f>
        <v>1.1874441065998929</v>
      </c>
      <c r="J55" s="32" t="s">
        <v>164</v>
      </c>
      <c r="K55" s="50">
        <f>+E55/I55</f>
        <v>4210724506.702816</v>
      </c>
      <c r="L55" s="167"/>
      <c r="M55" s="54"/>
    </row>
    <row r="56" spans="1:13" ht="14.25" x14ac:dyDescent="0.2">
      <c r="A56" s="177" t="s">
        <v>530</v>
      </c>
      <c r="B56" s="353"/>
      <c r="C56" s="55" t="s">
        <v>142</v>
      </c>
      <c r="D56" s="55" t="s">
        <v>143</v>
      </c>
      <c r="E56" s="50">
        <v>2900000000</v>
      </c>
      <c r="F56" s="153"/>
      <c r="G56" s="175">
        <v>42661</v>
      </c>
      <c r="H56" s="144"/>
      <c r="I56" s="74">
        <f>132.78/111.82</f>
        <v>1.1874441065998929</v>
      </c>
      <c r="J56" s="32" t="s">
        <v>164</v>
      </c>
      <c r="K56" s="50">
        <f>+E56/I56</f>
        <v>2442220213.8876333</v>
      </c>
      <c r="L56" s="167"/>
      <c r="M56" s="54"/>
    </row>
    <row r="57" spans="1:13" ht="14.25" x14ac:dyDescent="0.2">
      <c r="A57" s="177" t="s">
        <v>530</v>
      </c>
      <c r="B57" s="353"/>
      <c r="C57" s="55" t="s">
        <v>142</v>
      </c>
      <c r="D57" s="55" t="s">
        <v>143</v>
      </c>
      <c r="E57" s="50">
        <v>3570400000</v>
      </c>
      <c r="F57" s="153"/>
      <c r="G57" s="175">
        <v>42664</v>
      </c>
      <c r="H57" s="144"/>
      <c r="I57" s="74">
        <f>132.78/111.82</f>
        <v>1.1874441065998929</v>
      </c>
      <c r="J57" s="32" t="s">
        <v>164</v>
      </c>
      <c r="K57" s="50">
        <f>+E57/I57</f>
        <v>3006794155.746347</v>
      </c>
      <c r="L57" s="167"/>
      <c r="M57" s="54"/>
    </row>
    <row r="58" spans="1:13" ht="15" x14ac:dyDescent="0.2">
      <c r="A58" s="177" t="s">
        <v>530</v>
      </c>
      <c r="B58" s="353"/>
      <c r="C58" s="55" t="s">
        <v>142</v>
      </c>
      <c r="D58" s="55" t="s">
        <v>143</v>
      </c>
      <c r="E58" s="50">
        <v>5000000000</v>
      </c>
      <c r="F58" s="153"/>
      <c r="G58" s="175">
        <v>42674</v>
      </c>
      <c r="H58" s="144"/>
      <c r="I58" s="74">
        <f>132.78/111.82</f>
        <v>1.1874441065998929</v>
      </c>
      <c r="J58" s="32" t="s">
        <v>164</v>
      </c>
      <c r="K58" s="50">
        <f>+E58/I58</f>
        <v>4210724506.702816</v>
      </c>
      <c r="L58" s="252"/>
      <c r="M58" s="54"/>
    </row>
    <row r="59" spans="1:13" ht="14.25" x14ac:dyDescent="0.2">
      <c r="A59" s="177" t="s">
        <v>530</v>
      </c>
      <c r="B59" s="353"/>
      <c r="C59" s="55" t="s">
        <v>142</v>
      </c>
      <c r="D59" s="55" t="s">
        <v>143</v>
      </c>
      <c r="E59" s="50">
        <v>433333333</v>
      </c>
      <c r="F59" s="153"/>
      <c r="G59" s="175">
        <v>42674</v>
      </c>
      <c r="H59" s="144"/>
      <c r="I59" s="74">
        <f>132.78/111.82</f>
        <v>1.1874441065998929</v>
      </c>
      <c r="J59" s="32" t="s">
        <v>164</v>
      </c>
      <c r="K59" s="50">
        <f>+E59/I59</f>
        <v>364929456.96686244</v>
      </c>
      <c r="L59" s="167"/>
      <c r="M59" s="54"/>
    </row>
    <row r="60" spans="1:13" ht="15" x14ac:dyDescent="0.2">
      <c r="A60" s="177" t="s">
        <v>530</v>
      </c>
      <c r="B60" s="353"/>
      <c r="C60" s="55" t="s">
        <v>142</v>
      </c>
      <c r="D60" s="55" t="s">
        <v>143</v>
      </c>
      <c r="E60" s="50">
        <v>1260000000</v>
      </c>
      <c r="F60" s="153"/>
      <c r="G60" s="175">
        <v>42689</v>
      </c>
      <c r="H60" s="144"/>
      <c r="I60" s="74">
        <f>132.7/111.82</f>
        <v>1.186728671078519</v>
      </c>
      <c r="J60" s="32" t="s">
        <v>165</v>
      </c>
      <c r="K60" s="50">
        <f>+E60/I60</f>
        <v>1061742275.8100981</v>
      </c>
      <c r="L60" s="252"/>
      <c r="M60" s="54"/>
    </row>
    <row r="61" spans="1:13" ht="14.25" x14ac:dyDescent="0.2">
      <c r="A61" s="177" t="s">
        <v>530</v>
      </c>
      <c r="B61" s="353"/>
      <c r="C61" s="55" t="s">
        <v>142</v>
      </c>
      <c r="D61" s="55" t="s">
        <v>143</v>
      </c>
      <c r="E61" s="50">
        <v>1890000000</v>
      </c>
      <c r="F61" s="251"/>
      <c r="G61" s="175">
        <v>42691</v>
      </c>
      <c r="H61" s="144"/>
      <c r="I61" s="74">
        <f>132.7/111.82</f>
        <v>1.186728671078519</v>
      </c>
      <c r="J61" s="32" t="s">
        <v>165</v>
      </c>
      <c r="K61" s="50">
        <f>+E61/I61</f>
        <v>1592613413.715147</v>
      </c>
      <c r="L61" s="167"/>
      <c r="M61" s="54"/>
    </row>
    <row r="62" spans="1:13" ht="14.25" x14ac:dyDescent="0.2">
      <c r="A62" s="177" t="s">
        <v>530</v>
      </c>
      <c r="B62" s="353"/>
      <c r="C62" s="55" t="s">
        <v>142</v>
      </c>
      <c r="D62" s="55" t="s">
        <v>143</v>
      </c>
      <c r="E62" s="50">
        <v>1890000000</v>
      </c>
      <c r="F62" s="153"/>
      <c r="G62" s="175">
        <v>42704</v>
      </c>
      <c r="H62" s="144"/>
      <c r="I62" s="74">
        <f>132.7/111.82</f>
        <v>1.186728671078519</v>
      </c>
      <c r="J62" s="32" t="s">
        <v>165</v>
      </c>
      <c r="K62" s="50">
        <f>+E62/I62</f>
        <v>1592613413.715147</v>
      </c>
      <c r="L62" s="167"/>
      <c r="M62" s="54"/>
    </row>
    <row r="63" spans="1:13" ht="14.25" x14ac:dyDescent="0.2">
      <c r="A63" s="177" t="s">
        <v>530</v>
      </c>
      <c r="B63" s="353"/>
      <c r="C63" s="55" t="s">
        <v>142</v>
      </c>
      <c r="D63" s="55" t="s">
        <v>143</v>
      </c>
      <c r="E63" s="50">
        <v>1440000000</v>
      </c>
      <c r="F63" s="153"/>
      <c r="G63" s="175">
        <v>42755</v>
      </c>
      <c r="H63" s="144"/>
      <c r="I63" s="74">
        <f>133.4/111.82</f>
        <v>1.1929887318905386</v>
      </c>
      <c r="J63" s="32" t="s">
        <v>166</v>
      </c>
      <c r="K63" s="50">
        <f>+E63/I63</f>
        <v>1207052473.7631183</v>
      </c>
      <c r="L63" s="167"/>
      <c r="M63" s="54"/>
    </row>
    <row r="64" spans="1:13" ht="14.25" x14ac:dyDescent="0.2">
      <c r="A64" s="177" t="s">
        <v>530</v>
      </c>
      <c r="B64" s="353"/>
      <c r="C64" s="55" t="s">
        <v>142</v>
      </c>
      <c r="D64" s="55" t="s">
        <v>143</v>
      </c>
      <c r="E64" s="50">
        <v>1440000000</v>
      </c>
      <c r="F64" s="153"/>
      <c r="G64" s="175">
        <v>42755</v>
      </c>
      <c r="H64" s="144"/>
      <c r="I64" s="74">
        <f>133.4/111.82</f>
        <v>1.1929887318905386</v>
      </c>
      <c r="J64" s="32" t="s">
        <v>166</v>
      </c>
      <c r="K64" s="50">
        <f>+E64/I64</f>
        <v>1207052473.7631183</v>
      </c>
      <c r="L64" s="167"/>
      <c r="M64" s="54"/>
    </row>
    <row r="65" spans="1:13" ht="14.25" x14ac:dyDescent="0.2">
      <c r="A65" s="177" t="s">
        <v>530</v>
      </c>
      <c r="B65" s="353"/>
      <c r="C65" s="55" t="s">
        <v>142</v>
      </c>
      <c r="D65" s="55" t="s">
        <v>143</v>
      </c>
      <c r="E65" s="50">
        <v>960000000</v>
      </c>
      <c r="F65" s="153"/>
      <c r="G65" s="175">
        <v>42767</v>
      </c>
      <c r="H65" s="144"/>
      <c r="I65" s="74">
        <f>134.77/111.82</f>
        <v>1.2052405651940621</v>
      </c>
      <c r="J65" s="32" t="s">
        <v>167</v>
      </c>
      <c r="K65" s="50">
        <f>+E65/I65</f>
        <v>796521481.04177475</v>
      </c>
      <c r="L65" s="167"/>
      <c r="M65" s="54"/>
    </row>
    <row r="66" spans="1:13" ht="14.25" x14ac:dyDescent="0.2">
      <c r="A66" s="177" t="s">
        <v>530</v>
      </c>
      <c r="B66" s="353"/>
      <c r="C66" s="55" t="s">
        <v>142</v>
      </c>
      <c r="D66" s="55" t="s">
        <v>143</v>
      </c>
      <c r="E66" s="50">
        <v>3450000000</v>
      </c>
      <c r="F66" s="153"/>
      <c r="G66" s="175">
        <v>42826</v>
      </c>
      <c r="H66" s="144"/>
      <c r="I66" s="74">
        <f>134.77/111.82</f>
        <v>1.2052405651940621</v>
      </c>
      <c r="J66" s="32" t="s">
        <v>168</v>
      </c>
      <c r="K66" s="50">
        <f>+E66/I66</f>
        <v>2862499072.4938779</v>
      </c>
      <c r="L66" s="167"/>
      <c r="M66" s="54"/>
    </row>
    <row r="67" spans="1:13" ht="14.25" x14ac:dyDescent="0.2">
      <c r="A67" s="177" t="s">
        <v>530</v>
      </c>
      <c r="B67" s="353"/>
      <c r="C67" s="55" t="s">
        <v>142</v>
      </c>
      <c r="D67" s="55" t="s">
        <v>143</v>
      </c>
      <c r="E67" s="50">
        <v>2300000000</v>
      </c>
      <c r="F67" s="250"/>
      <c r="G67" s="175">
        <v>42788</v>
      </c>
      <c r="H67" s="144"/>
      <c r="I67" s="74">
        <f>134.77/111.82</f>
        <v>1.2052405651940621</v>
      </c>
      <c r="J67" s="32" t="s">
        <v>168</v>
      </c>
      <c r="K67" s="50">
        <f>+E67/I67</f>
        <v>1908332714.9959188</v>
      </c>
      <c r="L67" s="167"/>
      <c r="M67" s="54"/>
    </row>
    <row r="68" spans="1:13" ht="14.25" x14ac:dyDescent="0.2">
      <c r="A68" s="177" t="s">
        <v>530</v>
      </c>
      <c r="B68" s="353"/>
      <c r="C68" s="55" t="s">
        <v>142</v>
      </c>
      <c r="D68" s="55" t="s">
        <v>143</v>
      </c>
      <c r="E68" s="50">
        <v>3450000000</v>
      </c>
      <c r="F68" s="153"/>
      <c r="G68" s="175">
        <v>42786</v>
      </c>
      <c r="H68" s="144"/>
      <c r="I68" s="74">
        <f>136.12/111.82</f>
        <v>1.2173135396172421</v>
      </c>
      <c r="J68" s="32" t="s">
        <v>168</v>
      </c>
      <c r="K68" s="50">
        <f>+E68/I68</f>
        <v>2834109609.1683807</v>
      </c>
      <c r="L68" s="167"/>
      <c r="M68" s="54"/>
    </row>
    <row r="69" spans="1:13" ht="14.25" x14ac:dyDescent="0.2">
      <c r="A69" s="177" t="s">
        <v>530</v>
      </c>
      <c r="B69" s="353"/>
      <c r="C69" s="55" t="s">
        <v>142</v>
      </c>
      <c r="D69" s="55" t="s">
        <v>143</v>
      </c>
      <c r="E69" s="50">
        <v>330000000</v>
      </c>
      <c r="F69" s="250"/>
      <c r="G69" s="175">
        <v>42842</v>
      </c>
      <c r="H69" s="144"/>
      <c r="I69" s="74">
        <f>136.76/111.82</f>
        <v>1.2230370237882311</v>
      </c>
      <c r="J69" s="32" t="s">
        <v>168</v>
      </c>
      <c r="K69" s="50">
        <f>+E69/I69</f>
        <v>269820122.84293652</v>
      </c>
      <c r="L69" s="167"/>
      <c r="M69" s="54"/>
    </row>
    <row r="70" spans="1:13" ht="14.25" x14ac:dyDescent="0.2">
      <c r="A70" s="177" t="s">
        <v>530</v>
      </c>
      <c r="B70" s="353"/>
      <c r="C70" s="55" t="s">
        <v>142</v>
      </c>
      <c r="D70" s="55" t="s">
        <v>143</v>
      </c>
      <c r="E70" s="50">
        <v>90000000</v>
      </c>
      <c r="F70" s="153"/>
      <c r="G70" s="175">
        <v>42849</v>
      </c>
      <c r="H70" s="144"/>
      <c r="I70" s="74">
        <f>136.76/111.82</f>
        <v>1.2230370237882311</v>
      </c>
      <c r="J70" s="32" t="s">
        <v>168</v>
      </c>
      <c r="K70" s="50">
        <f>+E70/I70</f>
        <v>73587306.229891777</v>
      </c>
      <c r="L70" s="167"/>
      <c r="M70" s="54"/>
    </row>
    <row r="71" spans="1:13" ht="14.25" x14ac:dyDescent="0.2">
      <c r="A71" s="177" t="s">
        <v>530</v>
      </c>
      <c r="B71" s="353"/>
      <c r="C71" s="55" t="s">
        <v>142</v>
      </c>
      <c r="D71" s="55" t="s">
        <v>143</v>
      </c>
      <c r="E71" s="50">
        <v>420000000</v>
      </c>
      <c r="F71" s="250"/>
      <c r="G71" s="175">
        <v>42851</v>
      </c>
      <c r="H71" s="144"/>
      <c r="I71" s="74">
        <f>136.76/111.82</f>
        <v>1.2230370237882311</v>
      </c>
      <c r="J71" s="32" t="s">
        <v>168</v>
      </c>
      <c r="K71" s="50">
        <f>+E71/I71</f>
        <v>343407429.07282829</v>
      </c>
      <c r="L71" s="167"/>
      <c r="M71" s="54"/>
    </row>
    <row r="72" spans="1:13" ht="14.25" x14ac:dyDescent="0.2">
      <c r="A72" s="177" t="s">
        <v>530</v>
      </c>
      <c r="B72" s="353"/>
      <c r="C72" s="55" t="s">
        <v>142</v>
      </c>
      <c r="D72" s="55" t="s">
        <v>143</v>
      </c>
      <c r="E72" s="50">
        <v>75000000</v>
      </c>
      <c r="F72" s="153"/>
      <c r="G72" s="175">
        <v>42858</v>
      </c>
      <c r="H72" s="144"/>
      <c r="I72" s="74">
        <f>137.4/111.82</f>
        <v>1.2287605079592203</v>
      </c>
      <c r="J72" s="32" t="s">
        <v>169</v>
      </c>
      <c r="K72" s="50">
        <f>+E72/I72</f>
        <v>61037117.903930128</v>
      </c>
      <c r="L72" s="167"/>
      <c r="M72" s="54"/>
    </row>
    <row r="73" spans="1:13" ht="14.25" x14ac:dyDescent="0.2">
      <c r="A73" s="177" t="s">
        <v>530</v>
      </c>
      <c r="B73" s="353"/>
      <c r="C73" s="55" t="s">
        <v>142</v>
      </c>
      <c r="D73" s="55" t="s">
        <v>143</v>
      </c>
      <c r="E73" s="50">
        <v>280000000</v>
      </c>
      <c r="F73" s="153"/>
      <c r="G73" s="175">
        <v>42859</v>
      </c>
      <c r="H73" s="144"/>
      <c r="I73" s="74">
        <f>137.4/111.82</f>
        <v>1.2287605079592203</v>
      </c>
      <c r="J73" s="32" t="s">
        <v>169</v>
      </c>
      <c r="K73" s="50">
        <f>+E73/I73</f>
        <v>227871906.84133914</v>
      </c>
      <c r="L73" s="167"/>
      <c r="M73" s="54"/>
    </row>
    <row r="74" spans="1:13" ht="14.25" x14ac:dyDescent="0.2">
      <c r="A74" s="177" t="s">
        <v>530</v>
      </c>
      <c r="B74" s="353"/>
      <c r="C74" s="55" t="s">
        <v>142</v>
      </c>
      <c r="D74" s="55" t="s">
        <v>143</v>
      </c>
      <c r="E74" s="50">
        <v>50000000</v>
      </c>
      <c r="F74" s="153"/>
      <c r="G74" s="175">
        <v>42860</v>
      </c>
      <c r="H74" s="144"/>
      <c r="I74" s="74">
        <f>137.4/111.82</f>
        <v>1.2287605079592203</v>
      </c>
      <c r="J74" s="32" t="s">
        <v>169</v>
      </c>
      <c r="K74" s="50">
        <f>+E74/I74</f>
        <v>40691411.935953416</v>
      </c>
      <c r="L74" s="167"/>
      <c r="M74" s="54"/>
    </row>
    <row r="75" spans="1:13" ht="14.25" x14ac:dyDescent="0.2">
      <c r="A75" s="177" t="s">
        <v>530</v>
      </c>
      <c r="B75" s="353"/>
      <c r="C75" s="55" t="s">
        <v>142</v>
      </c>
      <c r="D75" s="55" t="s">
        <v>143</v>
      </c>
      <c r="E75" s="50">
        <v>187500000</v>
      </c>
      <c r="F75" s="153"/>
      <c r="G75" s="175">
        <v>42864</v>
      </c>
      <c r="H75" s="144"/>
      <c r="I75" s="74">
        <f>137.4/111.82</f>
        <v>1.2287605079592203</v>
      </c>
      <c r="J75" s="32" t="s">
        <v>169</v>
      </c>
      <c r="K75" s="50">
        <f>+E75/I75</f>
        <v>152592794.75982532</v>
      </c>
      <c r="L75" s="167"/>
      <c r="M75" s="54"/>
    </row>
    <row r="76" spans="1:13" ht="14.25" x14ac:dyDescent="0.2">
      <c r="A76" s="177" t="s">
        <v>530</v>
      </c>
      <c r="B76" s="353"/>
      <c r="C76" s="55" t="s">
        <v>142</v>
      </c>
      <c r="D76" s="55" t="s">
        <v>143</v>
      </c>
      <c r="E76" s="50">
        <v>100000000</v>
      </c>
      <c r="F76" s="153"/>
      <c r="G76" s="175">
        <v>42867</v>
      </c>
      <c r="H76" s="144"/>
      <c r="I76" s="74">
        <f>137.4/111.82</f>
        <v>1.2287605079592203</v>
      </c>
      <c r="J76" s="32" t="s">
        <v>169</v>
      </c>
      <c r="K76" s="50">
        <f>+E76/I76</f>
        <v>81382823.871906832</v>
      </c>
      <c r="L76" s="167"/>
      <c r="M76" s="54"/>
    </row>
    <row r="77" spans="1:13" ht="14.25" x14ac:dyDescent="0.2">
      <c r="A77" s="177" t="s">
        <v>530</v>
      </c>
      <c r="B77" s="353"/>
      <c r="C77" s="55" t="s">
        <v>142</v>
      </c>
      <c r="D77" s="55" t="s">
        <v>143</v>
      </c>
      <c r="E77" s="50">
        <v>187500000</v>
      </c>
      <c r="F77" s="153"/>
      <c r="G77" s="175">
        <v>42871</v>
      </c>
      <c r="H77" s="144"/>
      <c r="I77" s="74">
        <f>137.4/111.82</f>
        <v>1.2287605079592203</v>
      </c>
      <c r="J77" s="32" t="s">
        <v>169</v>
      </c>
      <c r="K77" s="50">
        <f>+E77/I77</f>
        <v>152592794.75982532</v>
      </c>
      <c r="L77" s="167"/>
      <c r="M77" s="54"/>
    </row>
    <row r="78" spans="1:13" ht="14.25" x14ac:dyDescent="0.2">
      <c r="A78" s="177" t="s">
        <v>530</v>
      </c>
      <c r="B78" s="353"/>
      <c r="C78" s="55" t="s">
        <v>142</v>
      </c>
      <c r="D78" s="55" t="s">
        <v>143</v>
      </c>
      <c r="E78" s="50">
        <v>90000000</v>
      </c>
      <c r="F78" s="153"/>
      <c r="G78" s="175">
        <v>42871</v>
      </c>
      <c r="H78" s="144"/>
      <c r="I78" s="74">
        <f>137.4/111.82</f>
        <v>1.2287605079592203</v>
      </c>
      <c r="J78" s="32" t="s">
        <v>169</v>
      </c>
      <c r="K78" s="50">
        <f>+E78/I78</f>
        <v>73244541.484716147</v>
      </c>
      <c r="L78" s="167"/>
      <c r="M78" s="54"/>
    </row>
    <row r="79" spans="1:13" ht="14.25" x14ac:dyDescent="0.2">
      <c r="A79" s="177" t="s">
        <v>530</v>
      </c>
      <c r="B79" s="353"/>
      <c r="C79" s="55" t="s">
        <v>142</v>
      </c>
      <c r="D79" s="55" t="s">
        <v>143</v>
      </c>
      <c r="E79" s="50">
        <v>25000000</v>
      </c>
      <c r="F79" s="250"/>
      <c r="G79" s="175">
        <v>42873</v>
      </c>
      <c r="H79" s="144"/>
      <c r="I79" s="74">
        <f>137.4/111.82</f>
        <v>1.2287605079592203</v>
      </c>
      <c r="J79" s="32" t="s">
        <v>169</v>
      </c>
      <c r="K79" s="50">
        <f>+E79/I79</f>
        <v>20345705.967976708</v>
      </c>
      <c r="L79" s="167"/>
      <c r="M79" s="54"/>
    </row>
    <row r="80" spans="1:13" ht="14.25" x14ac:dyDescent="0.2">
      <c r="A80" s="177" t="s">
        <v>530</v>
      </c>
      <c r="B80" s="353"/>
      <c r="C80" s="55" t="s">
        <v>142</v>
      </c>
      <c r="D80" s="55" t="s">
        <v>143</v>
      </c>
      <c r="E80" s="50">
        <v>15000000</v>
      </c>
      <c r="F80" s="250"/>
      <c r="G80" s="175">
        <v>43010</v>
      </c>
      <c r="H80" s="144"/>
      <c r="I80" s="74">
        <f>138.05/111.82</f>
        <v>1.2345734215703812</v>
      </c>
      <c r="J80" s="32" t="s">
        <v>170</v>
      </c>
      <c r="K80" s="50">
        <f>+E80/I80</f>
        <v>12149945.67185802</v>
      </c>
      <c r="L80" s="167"/>
      <c r="M80" s="54"/>
    </row>
    <row r="81" spans="1:13" ht="14.25" x14ac:dyDescent="0.2">
      <c r="A81" s="177" t="s">
        <v>530</v>
      </c>
      <c r="B81" s="353"/>
      <c r="C81" s="55" t="s">
        <v>142</v>
      </c>
      <c r="D81" s="55" t="s">
        <v>143</v>
      </c>
      <c r="E81" s="50">
        <v>10000000</v>
      </c>
      <c r="F81" s="250"/>
      <c r="G81" s="175">
        <v>43039</v>
      </c>
      <c r="H81" s="144"/>
      <c r="I81" s="74">
        <f>138.05/111.82</f>
        <v>1.2345734215703812</v>
      </c>
      <c r="J81" s="32" t="s">
        <v>171</v>
      </c>
      <c r="K81" s="50">
        <f>+E81/I81</f>
        <v>8099963.7812386798</v>
      </c>
      <c r="L81" s="167"/>
      <c r="M81" s="54"/>
    </row>
    <row r="82" spans="1:13" ht="14.25" x14ac:dyDescent="0.2">
      <c r="A82" s="177" t="s">
        <v>530</v>
      </c>
      <c r="B82" s="353" t="s">
        <v>1050</v>
      </c>
      <c r="C82" s="55" t="s">
        <v>142</v>
      </c>
      <c r="D82" s="55" t="s">
        <v>143</v>
      </c>
      <c r="E82" s="50">
        <v>3504000000</v>
      </c>
      <c r="F82" s="153"/>
      <c r="G82" s="175">
        <v>43200</v>
      </c>
      <c r="H82" s="144"/>
      <c r="I82" s="74">
        <f>141.05/111.82</f>
        <v>1.2614022536218925</v>
      </c>
      <c r="J82" s="32" t="s">
        <v>172</v>
      </c>
      <c r="K82" s="50">
        <f>+E82/I82</f>
        <v>2777860900.3899322</v>
      </c>
      <c r="L82" s="167" t="s">
        <v>307</v>
      </c>
      <c r="M82" s="54" t="s">
        <v>979</v>
      </c>
    </row>
    <row r="83" spans="1:13" ht="14.25" x14ac:dyDescent="0.2">
      <c r="A83" s="177" t="s">
        <v>530</v>
      </c>
      <c r="B83" s="353" t="s">
        <v>1050</v>
      </c>
      <c r="C83" s="55" t="s">
        <v>142</v>
      </c>
      <c r="D83" s="55" t="s">
        <v>143</v>
      </c>
      <c r="E83" s="50">
        <v>3504000000</v>
      </c>
      <c r="F83" s="153"/>
      <c r="G83" s="175">
        <v>43200</v>
      </c>
      <c r="H83" s="144"/>
      <c r="I83" s="74">
        <f>141.05/111.82</f>
        <v>1.2614022536218925</v>
      </c>
      <c r="J83" s="32" t="s">
        <v>172</v>
      </c>
      <c r="K83" s="50">
        <f>+E83/I83</f>
        <v>2777860900.3899322</v>
      </c>
      <c r="L83" s="167" t="s">
        <v>307</v>
      </c>
      <c r="M83" s="54" t="s">
        <v>979</v>
      </c>
    </row>
    <row r="84" spans="1:13" ht="14.25" x14ac:dyDescent="0.2">
      <c r="A84" s="177" t="s">
        <v>530</v>
      </c>
      <c r="B84" s="353" t="s">
        <v>1050</v>
      </c>
      <c r="C84" s="55" t="s">
        <v>142</v>
      </c>
      <c r="D84" s="55" t="s">
        <v>143</v>
      </c>
      <c r="E84" s="50">
        <v>2336000000</v>
      </c>
      <c r="F84" s="153"/>
      <c r="G84" s="175">
        <v>43196</v>
      </c>
      <c r="H84" s="144"/>
      <c r="I84" s="74">
        <f>141.05/111.82</f>
        <v>1.2614022536218925</v>
      </c>
      <c r="J84" s="32" t="s">
        <v>172</v>
      </c>
      <c r="K84" s="50">
        <f>+E84/I84</f>
        <v>1851907266.9266214</v>
      </c>
      <c r="L84" s="167" t="s">
        <v>307</v>
      </c>
      <c r="M84" s="54" t="s">
        <v>979</v>
      </c>
    </row>
    <row r="85" spans="1:13" ht="14.25" x14ac:dyDescent="0.2">
      <c r="A85" s="177" t="s">
        <v>530</v>
      </c>
      <c r="B85" s="353" t="s">
        <v>1050</v>
      </c>
      <c r="C85" s="55" t="s">
        <v>142</v>
      </c>
      <c r="D85" s="55" t="s">
        <v>143</v>
      </c>
      <c r="E85" s="50">
        <v>18750000000</v>
      </c>
      <c r="F85" s="153"/>
      <c r="G85" s="175">
        <v>43304</v>
      </c>
      <c r="H85" s="144"/>
      <c r="I85" s="74">
        <f>142.28/111.82</f>
        <v>1.272402074763012</v>
      </c>
      <c r="J85" s="32" t="s">
        <v>305</v>
      </c>
      <c r="K85" s="50">
        <f>+E85/I85</f>
        <v>14735908068.597132</v>
      </c>
      <c r="L85" s="167" t="s">
        <v>307</v>
      </c>
      <c r="M85" s="54" t="s">
        <v>978</v>
      </c>
    </row>
    <row r="86" spans="1:13" ht="14.25" x14ac:dyDescent="0.2">
      <c r="A86" s="177" t="s">
        <v>530</v>
      </c>
      <c r="B86" s="353" t="s">
        <v>1050</v>
      </c>
      <c r="C86" s="55" t="s">
        <v>142</v>
      </c>
      <c r="D86" s="55" t="s">
        <v>143</v>
      </c>
      <c r="E86" s="50">
        <v>6250000000</v>
      </c>
      <c r="F86" s="153"/>
      <c r="G86" s="175">
        <v>43326</v>
      </c>
      <c r="H86" s="144"/>
      <c r="I86" s="74">
        <f>142.1/111.82</f>
        <v>1.2707923448399214</v>
      </c>
      <c r="J86" s="32" t="s">
        <v>308</v>
      </c>
      <c r="K86" s="50">
        <f>+E86/I86</f>
        <v>4918191414.4968328</v>
      </c>
      <c r="L86" s="167" t="s">
        <v>307</v>
      </c>
      <c r="M86" s="54" t="s">
        <v>977</v>
      </c>
    </row>
    <row r="87" spans="1:13" ht="14.25" x14ac:dyDescent="0.2">
      <c r="A87" s="177" t="s">
        <v>530</v>
      </c>
      <c r="B87" s="353" t="s">
        <v>1050</v>
      </c>
      <c r="C87" s="55" t="s">
        <v>142</v>
      </c>
      <c r="D87" s="55" t="s">
        <v>143</v>
      </c>
      <c r="E87" s="50">
        <v>1200000000</v>
      </c>
      <c r="F87" s="153"/>
      <c r="G87" s="175">
        <v>43349</v>
      </c>
      <c r="H87" s="144"/>
      <c r="I87" s="74">
        <f>142.27/111.82</f>
        <v>1.2723126453228404</v>
      </c>
      <c r="J87" s="32" t="s">
        <v>309</v>
      </c>
      <c r="K87" s="50">
        <f>+E87/I87</f>
        <v>943164405.70745754</v>
      </c>
      <c r="L87" s="167" t="s">
        <v>307</v>
      </c>
      <c r="M87" s="54" t="s">
        <v>976</v>
      </c>
    </row>
    <row r="88" spans="1:13" ht="14.25" x14ac:dyDescent="0.2">
      <c r="A88" s="177" t="s">
        <v>530</v>
      </c>
      <c r="B88" s="353" t="s">
        <v>1050</v>
      </c>
      <c r="C88" s="55" t="s">
        <v>142</v>
      </c>
      <c r="D88" s="55" t="s">
        <v>143</v>
      </c>
      <c r="E88" s="50">
        <v>31260000000</v>
      </c>
      <c r="F88" s="153"/>
      <c r="G88" s="175">
        <v>43350</v>
      </c>
      <c r="H88" s="144"/>
      <c r="I88" s="74">
        <f>142.27/111.82</f>
        <v>1.2723126453228404</v>
      </c>
      <c r="J88" s="32" t="s">
        <v>309</v>
      </c>
      <c r="K88" s="50">
        <f>+E88/I88</f>
        <v>24569432768.679268</v>
      </c>
      <c r="L88" s="167" t="s">
        <v>307</v>
      </c>
      <c r="M88" s="54" t="s">
        <v>976</v>
      </c>
    </row>
    <row r="89" spans="1:13" ht="14.25" x14ac:dyDescent="0.2">
      <c r="A89" s="177" t="s">
        <v>530</v>
      </c>
      <c r="B89" s="353" t="s">
        <v>1050</v>
      </c>
      <c r="C89" s="55" t="s">
        <v>142</v>
      </c>
      <c r="D89" s="55" t="s">
        <v>143</v>
      </c>
      <c r="E89" s="50">
        <v>774948587</v>
      </c>
      <c r="F89" s="153"/>
      <c r="G89" s="175">
        <v>43367</v>
      </c>
      <c r="H89" s="144"/>
      <c r="I89" s="74">
        <f>142.27/111.82</f>
        <v>1.2723126453228404</v>
      </c>
      <c r="J89" s="32" t="s">
        <v>309</v>
      </c>
      <c r="K89" s="50">
        <f>+E89/I89</f>
        <v>609086602.92640746</v>
      </c>
      <c r="L89" s="167" t="s">
        <v>307</v>
      </c>
      <c r="M89" s="54" t="s">
        <v>975</v>
      </c>
    </row>
    <row r="90" spans="1:13" ht="14.25" x14ac:dyDescent="0.2">
      <c r="A90" s="177" t="s">
        <v>530</v>
      </c>
      <c r="B90" s="353" t="s">
        <v>1050</v>
      </c>
      <c r="C90" s="55" t="s">
        <v>142</v>
      </c>
      <c r="D90" s="55" t="s">
        <v>143</v>
      </c>
      <c r="E90" s="50">
        <v>500000000</v>
      </c>
      <c r="F90" s="153"/>
      <c r="G90" s="175">
        <v>43368</v>
      </c>
      <c r="H90" s="144"/>
      <c r="I90" s="74">
        <f>142.27/111.82</f>
        <v>1.2723126453228404</v>
      </c>
      <c r="J90" s="32" t="s">
        <v>309</v>
      </c>
      <c r="K90" s="50">
        <f>+E90/I90</f>
        <v>392985169.044774</v>
      </c>
      <c r="L90" s="167" t="s">
        <v>307</v>
      </c>
      <c r="M90" s="54" t="s">
        <v>975</v>
      </c>
    </row>
    <row r="91" spans="1:13" ht="14.25" x14ac:dyDescent="0.2">
      <c r="A91" s="177" t="s">
        <v>530</v>
      </c>
      <c r="B91" s="353" t="s">
        <v>1050</v>
      </c>
      <c r="C91" s="55" t="s">
        <v>142</v>
      </c>
      <c r="D91" s="55" t="s">
        <v>143</v>
      </c>
      <c r="E91" s="50">
        <v>15938500</v>
      </c>
      <c r="F91" s="153"/>
      <c r="G91" s="175">
        <v>43369</v>
      </c>
      <c r="H91" s="144"/>
      <c r="I91" s="74">
        <f>142.27/111.82</f>
        <v>1.2723126453228404</v>
      </c>
      <c r="J91" s="32" t="s">
        <v>309</v>
      </c>
      <c r="K91" s="50">
        <f>+E91/I91</f>
        <v>12527188.233640261</v>
      </c>
      <c r="L91" s="167" t="s">
        <v>307</v>
      </c>
      <c r="M91" s="54" t="s">
        <v>975</v>
      </c>
    </row>
    <row r="92" spans="1:13" ht="14.25" x14ac:dyDescent="0.2">
      <c r="A92" s="177" t="s">
        <v>530</v>
      </c>
      <c r="B92" s="353" t="s">
        <v>1050</v>
      </c>
      <c r="C92" s="55" t="s">
        <v>142</v>
      </c>
      <c r="D92" s="55" t="s">
        <v>143</v>
      </c>
      <c r="E92" s="50">
        <v>3849112913</v>
      </c>
      <c r="F92" s="153"/>
      <c r="G92" s="175">
        <v>43370</v>
      </c>
      <c r="H92" s="144"/>
      <c r="I92" s="74">
        <f>142.27/111.82</f>
        <v>1.2723126453228404</v>
      </c>
      <c r="J92" s="32" t="s">
        <v>309</v>
      </c>
      <c r="K92" s="50">
        <f>+E92/I92</f>
        <v>3025288577.5754547</v>
      </c>
      <c r="L92" s="167" t="s">
        <v>307</v>
      </c>
      <c r="M92" s="54" t="s">
        <v>975</v>
      </c>
    </row>
    <row r="93" spans="1:13" ht="14.25" x14ac:dyDescent="0.2">
      <c r="A93" s="177" t="s">
        <v>530</v>
      </c>
      <c r="B93" s="353" t="s">
        <v>1050</v>
      </c>
      <c r="C93" s="55" t="s">
        <v>142</v>
      </c>
      <c r="D93" s="55" t="s">
        <v>143</v>
      </c>
      <c r="E93" s="50">
        <v>22318303139</v>
      </c>
      <c r="F93" s="153"/>
      <c r="G93" s="175">
        <v>43383</v>
      </c>
      <c r="H93" s="144"/>
      <c r="I93" s="74">
        <f>142.5/111.82</f>
        <v>1.2743695224467895</v>
      </c>
      <c r="J93" s="32" t="s">
        <v>315</v>
      </c>
      <c r="K93" s="50">
        <f>+E93/I93</f>
        <v>17513211628.091087</v>
      </c>
      <c r="L93" s="167"/>
      <c r="M93" s="54" t="s">
        <v>974</v>
      </c>
    </row>
    <row r="94" spans="1:13" ht="14.25" x14ac:dyDescent="0.2">
      <c r="A94" s="177" t="s">
        <v>530</v>
      </c>
      <c r="B94" s="353" t="s">
        <v>1050</v>
      </c>
      <c r="C94" s="55" t="s">
        <v>142</v>
      </c>
      <c r="D94" s="55" t="s">
        <v>143</v>
      </c>
      <c r="E94" s="50">
        <v>134904238</v>
      </c>
      <c r="F94" s="153"/>
      <c r="G94" s="175">
        <v>43383</v>
      </c>
      <c r="H94" s="144"/>
      <c r="I94" s="74">
        <f>142.5/111.82</f>
        <v>1.2743695224467895</v>
      </c>
      <c r="J94" s="32" t="s">
        <v>315</v>
      </c>
      <c r="K94" s="50">
        <f>+E94/I94</f>
        <v>105859592.23270175</v>
      </c>
      <c r="L94" s="167"/>
      <c r="M94" s="54" t="s">
        <v>974</v>
      </c>
    </row>
    <row r="95" spans="1:13" ht="14.25" x14ac:dyDescent="0.2">
      <c r="A95" s="177" t="s">
        <v>530</v>
      </c>
      <c r="B95" s="353" t="s">
        <v>1050</v>
      </c>
      <c r="C95" s="55" t="s">
        <v>142</v>
      </c>
      <c r="D95" s="55" t="s">
        <v>143</v>
      </c>
      <c r="E95" s="50">
        <v>22183398901</v>
      </c>
      <c r="F95" s="153"/>
      <c r="G95" s="175">
        <v>43383</v>
      </c>
      <c r="H95" s="144"/>
      <c r="I95" s="74">
        <f>142.5/111.82</f>
        <v>1.2743695224467895</v>
      </c>
      <c r="J95" s="32" t="s">
        <v>315</v>
      </c>
      <c r="K95" s="50">
        <f>+E95/I95</f>
        <v>17407352035.858387</v>
      </c>
      <c r="L95" s="167"/>
      <c r="M95" s="54" t="s">
        <v>974</v>
      </c>
    </row>
    <row r="96" spans="1:13" ht="14.25" x14ac:dyDescent="0.2">
      <c r="A96" s="177" t="s">
        <v>530</v>
      </c>
      <c r="B96" s="353" t="s">
        <v>1050</v>
      </c>
      <c r="C96" s="55" t="s">
        <v>142</v>
      </c>
      <c r="D96" s="55" t="s">
        <v>143</v>
      </c>
      <c r="E96" s="50">
        <v>385000000</v>
      </c>
      <c r="F96" s="153"/>
      <c r="G96" s="175">
        <v>43399</v>
      </c>
      <c r="H96" s="144"/>
      <c r="I96" s="74">
        <f>142.5/111.82</f>
        <v>1.2743695224467895</v>
      </c>
      <c r="J96" s="32" t="s">
        <v>315</v>
      </c>
      <c r="K96" s="50">
        <f>+E96/I96</f>
        <v>302110175.43859649</v>
      </c>
      <c r="L96" s="167" t="s">
        <v>307</v>
      </c>
      <c r="M96" s="54"/>
    </row>
    <row r="97" spans="1:14" ht="14.25" x14ac:dyDescent="0.2">
      <c r="A97" s="177" t="s">
        <v>530</v>
      </c>
      <c r="B97" s="353" t="s">
        <v>1050</v>
      </c>
      <c r="C97" s="55" t="s">
        <v>142</v>
      </c>
      <c r="D97" s="55" t="s">
        <v>143</v>
      </c>
      <c r="E97" s="50">
        <v>14493870000</v>
      </c>
      <c r="F97" s="153"/>
      <c r="G97" s="175">
        <v>43431</v>
      </c>
      <c r="H97" s="144"/>
      <c r="I97" s="74">
        <f>142.67/111.82</f>
        <v>1.2758898229297084</v>
      </c>
      <c r="J97" s="32" t="s">
        <v>320</v>
      </c>
      <c r="K97" s="50">
        <f>+E97/I97</f>
        <v>11359813159.03834</v>
      </c>
      <c r="L97" s="167" t="s">
        <v>307</v>
      </c>
      <c r="M97" s="54" t="s">
        <v>973</v>
      </c>
    </row>
    <row r="98" spans="1:14" ht="14.25" x14ac:dyDescent="0.2">
      <c r="A98" s="177" t="s">
        <v>530</v>
      </c>
      <c r="B98" s="353" t="s">
        <v>1050</v>
      </c>
      <c r="C98" s="55" t="s">
        <v>142</v>
      </c>
      <c r="D98" s="55" t="s">
        <v>143</v>
      </c>
      <c r="E98" s="50">
        <v>4980000000</v>
      </c>
      <c r="F98" s="153"/>
      <c r="G98" s="175">
        <v>43494</v>
      </c>
      <c r="H98" s="144"/>
      <c r="I98" s="74">
        <f>100/78.05</f>
        <v>1.2812299807815504</v>
      </c>
      <c r="J98" s="32" t="s">
        <v>336</v>
      </c>
      <c r="K98" s="50">
        <f>+E98/I98</f>
        <v>3886889999.9999995</v>
      </c>
      <c r="L98" s="167" t="s">
        <v>342</v>
      </c>
      <c r="M98" s="54" t="s">
        <v>972</v>
      </c>
    </row>
    <row r="99" spans="1:14" ht="14.25" x14ac:dyDescent="0.2">
      <c r="A99" s="177" t="s">
        <v>530</v>
      </c>
      <c r="B99" s="353" t="s">
        <v>1050</v>
      </c>
      <c r="C99" s="55" t="s">
        <v>142</v>
      </c>
      <c r="D99" s="55" t="s">
        <v>143</v>
      </c>
      <c r="E99" s="50">
        <v>645000000</v>
      </c>
      <c r="F99" s="153"/>
      <c r="G99" s="175">
        <v>43495</v>
      </c>
      <c r="H99" s="144"/>
      <c r="I99" s="74">
        <f>100/78.05</f>
        <v>1.2812299807815504</v>
      </c>
      <c r="J99" s="32" t="s">
        <v>336</v>
      </c>
      <c r="K99" s="50">
        <f>+E99/I99</f>
        <v>503422499.99999994</v>
      </c>
      <c r="L99" s="167" t="s">
        <v>342</v>
      </c>
      <c r="M99" s="54" t="s">
        <v>972</v>
      </c>
    </row>
    <row r="100" spans="1:14" ht="14.25" x14ac:dyDescent="0.2">
      <c r="A100" s="177" t="s">
        <v>530</v>
      </c>
      <c r="B100" s="353" t="s">
        <v>1050</v>
      </c>
      <c r="C100" s="55" t="s">
        <v>142</v>
      </c>
      <c r="D100" s="55" t="s">
        <v>143</v>
      </c>
      <c r="E100" s="50">
        <v>16875000000</v>
      </c>
      <c r="F100" s="153"/>
      <c r="G100" s="175">
        <v>43497</v>
      </c>
      <c r="H100" s="144"/>
      <c r="I100" s="74">
        <f>100/78.05</f>
        <v>1.2812299807815504</v>
      </c>
      <c r="J100" s="32" t="s">
        <v>336</v>
      </c>
      <c r="K100" s="50">
        <f>+E100/I100</f>
        <v>13170937500</v>
      </c>
      <c r="L100" s="167" t="s">
        <v>342</v>
      </c>
      <c r="M100" s="54" t="s">
        <v>972</v>
      </c>
    </row>
    <row r="101" spans="1:14" ht="14.25" x14ac:dyDescent="0.2">
      <c r="A101" s="177" t="s">
        <v>530</v>
      </c>
      <c r="B101" s="353" t="s">
        <v>1050</v>
      </c>
      <c r="C101" s="55" t="s">
        <v>142</v>
      </c>
      <c r="D101" s="55" t="s">
        <v>143</v>
      </c>
      <c r="E101" s="50">
        <v>9562500000</v>
      </c>
      <c r="F101" s="153"/>
      <c r="G101" s="175">
        <v>43504</v>
      </c>
      <c r="H101" s="144"/>
      <c r="I101" s="74">
        <f>100.6/78.05</f>
        <v>1.2889173606662396</v>
      </c>
      <c r="J101" s="32" t="s">
        <v>338</v>
      </c>
      <c r="K101" s="50">
        <f>+E101/I101</f>
        <v>7419017147.1172962</v>
      </c>
      <c r="L101" s="167" t="s">
        <v>342</v>
      </c>
      <c r="M101" s="54" t="s">
        <v>971</v>
      </c>
    </row>
    <row r="102" spans="1:14" ht="14.25" x14ac:dyDescent="0.2">
      <c r="A102" s="177" t="s">
        <v>530</v>
      </c>
      <c r="B102" s="353" t="s">
        <v>1050</v>
      </c>
      <c r="C102" s="55" t="s">
        <v>142</v>
      </c>
      <c r="D102" s="55" t="s">
        <v>143</v>
      </c>
      <c r="E102" s="50">
        <v>9562500000</v>
      </c>
      <c r="F102" s="153"/>
      <c r="G102" s="175">
        <v>43504</v>
      </c>
      <c r="H102" s="144"/>
      <c r="I102" s="74">
        <f>100.6/78.05</f>
        <v>1.2889173606662396</v>
      </c>
      <c r="J102" s="32" t="s">
        <v>338</v>
      </c>
      <c r="K102" s="50">
        <f>+E102/I102</f>
        <v>7419017147.1172962</v>
      </c>
      <c r="L102" s="167" t="s">
        <v>342</v>
      </c>
      <c r="M102" s="54" t="s">
        <v>971</v>
      </c>
    </row>
    <row r="103" spans="1:14" ht="14.25" x14ac:dyDescent="0.2">
      <c r="A103" s="177" t="s">
        <v>530</v>
      </c>
      <c r="B103" s="353" t="s">
        <v>1050</v>
      </c>
      <c r="C103" s="55" t="s">
        <v>142</v>
      </c>
      <c r="D103" s="55" t="s">
        <v>143</v>
      </c>
      <c r="E103" s="50">
        <v>1600000000</v>
      </c>
      <c r="F103" s="153"/>
      <c r="G103" s="175">
        <v>43518</v>
      </c>
      <c r="H103" s="144"/>
      <c r="I103" s="74">
        <f>100.6/78.05</f>
        <v>1.2889173606662396</v>
      </c>
      <c r="J103" s="32" t="s">
        <v>338</v>
      </c>
      <c r="K103" s="50">
        <f>+E103/I103</f>
        <v>1241351888.6679921</v>
      </c>
      <c r="L103" s="167" t="s">
        <v>342</v>
      </c>
      <c r="M103" s="54" t="s">
        <v>970</v>
      </c>
    </row>
    <row r="104" spans="1:14" ht="14.25" x14ac:dyDescent="0.2">
      <c r="A104" s="177"/>
      <c r="B104" s="353" t="s">
        <v>1050</v>
      </c>
      <c r="C104" s="55" t="s">
        <v>142</v>
      </c>
      <c r="D104" s="55" t="s">
        <v>143</v>
      </c>
      <c r="E104" s="50">
        <v>1500000000</v>
      </c>
      <c r="F104" s="153"/>
      <c r="G104" s="175">
        <v>43521</v>
      </c>
      <c r="H104" s="144"/>
      <c r="I104" s="74">
        <f>100.6/78.05</f>
        <v>1.2889173606662396</v>
      </c>
      <c r="J104" s="32" t="s">
        <v>338</v>
      </c>
      <c r="K104" s="50">
        <f>+E104/I104</f>
        <v>1163767395.6262424</v>
      </c>
      <c r="L104" s="167" t="s">
        <v>342</v>
      </c>
      <c r="M104" s="54" t="s">
        <v>970</v>
      </c>
    </row>
    <row r="105" spans="1:14" ht="14.25" x14ac:dyDescent="0.2">
      <c r="A105" s="177"/>
      <c r="B105" s="353" t="s">
        <v>1050</v>
      </c>
      <c r="C105" s="55" t="s">
        <v>142</v>
      </c>
      <c r="D105" s="55" t="s">
        <v>143</v>
      </c>
      <c r="E105" s="50">
        <v>3275000004.98</v>
      </c>
      <c r="F105" s="153"/>
      <c r="G105" s="175">
        <v>43522</v>
      </c>
      <c r="H105" s="144"/>
      <c r="I105" s="74">
        <f>100.6/78.05</f>
        <v>1.2889173606662396</v>
      </c>
      <c r="J105" s="32" t="s">
        <v>338</v>
      </c>
      <c r="K105" s="50">
        <f>+E105/I105</f>
        <v>2540892150.9810038</v>
      </c>
      <c r="L105" s="167" t="s">
        <v>342</v>
      </c>
      <c r="M105" s="54" t="s">
        <v>970</v>
      </c>
    </row>
    <row r="106" spans="1:14" ht="14.25" x14ac:dyDescent="0.2">
      <c r="A106" s="177" t="s">
        <v>530</v>
      </c>
      <c r="B106" s="353" t="s">
        <v>1050</v>
      </c>
      <c r="C106" s="55" t="s">
        <v>142</v>
      </c>
      <c r="D106" s="55" t="s">
        <v>143</v>
      </c>
      <c r="E106" s="50">
        <v>4500000000</v>
      </c>
      <c r="F106" s="153"/>
      <c r="G106" s="175">
        <v>43544</v>
      </c>
      <c r="H106" s="144"/>
      <c r="I106" s="74">
        <f>101.18/78.05</f>
        <v>1.2963484945547727</v>
      </c>
      <c r="J106" s="32" t="s">
        <v>343</v>
      </c>
      <c r="K106" s="50">
        <f>+E106/I106</f>
        <v>3471288792.2514324</v>
      </c>
      <c r="L106" s="167" t="s">
        <v>342</v>
      </c>
      <c r="M106" s="54" t="s">
        <v>968</v>
      </c>
      <c r="N106" s="169" t="s">
        <v>969</v>
      </c>
    </row>
    <row r="107" spans="1:14" ht="14.25" x14ac:dyDescent="0.2">
      <c r="A107" s="177"/>
      <c r="B107" s="353" t="s">
        <v>1050</v>
      </c>
      <c r="C107" s="55" t="s">
        <v>142</v>
      </c>
      <c r="D107" s="55" t="s">
        <v>143</v>
      </c>
      <c r="E107" s="50">
        <v>13500000000</v>
      </c>
      <c r="F107" s="153"/>
      <c r="G107" s="175">
        <v>43543</v>
      </c>
      <c r="H107" s="144"/>
      <c r="I107" s="74">
        <f>101.18/78.05</f>
        <v>1.2963484945547727</v>
      </c>
      <c r="J107" s="32" t="s">
        <v>343</v>
      </c>
      <c r="K107" s="50">
        <f>+E107/I107</f>
        <v>10413866376.754297</v>
      </c>
      <c r="L107" s="167" t="s">
        <v>342</v>
      </c>
      <c r="M107" s="54" t="s">
        <v>968</v>
      </c>
    </row>
    <row r="108" spans="1:14" ht="14.25" x14ac:dyDescent="0.2">
      <c r="A108" s="177" t="s">
        <v>530</v>
      </c>
      <c r="B108" s="353" t="s">
        <v>1050</v>
      </c>
      <c r="C108" s="55" t="s">
        <v>142</v>
      </c>
      <c r="D108" s="55" t="s">
        <v>143</v>
      </c>
      <c r="E108" s="50">
        <v>13500000000</v>
      </c>
      <c r="F108" s="153"/>
      <c r="G108" s="175">
        <v>43546</v>
      </c>
      <c r="H108" s="144"/>
      <c r="I108" s="74">
        <f>101.18/78.05</f>
        <v>1.2963484945547727</v>
      </c>
      <c r="J108" s="32" t="s">
        <v>343</v>
      </c>
      <c r="K108" s="50">
        <f>+E108/I108</f>
        <v>10413866376.754297</v>
      </c>
      <c r="L108" s="167" t="s">
        <v>342</v>
      </c>
      <c r="M108" s="54" t="s">
        <v>967</v>
      </c>
    </row>
    <row r="109" spans="1:14" ht="14.25" x14ac:dyDescent="0.2">
      <c r="A109" s="177" t="s">
        <v>530</v>
      </c>
      <c r="B109" s="353" t="s">
        <v>1050</v>
      </c>
      <c r="C109" s="55" t="s">
        <v>142</v>
      </c>
      <c r="D109" s="55" t="s">
        <v>143</v>
      </c>
      <c r="E109" s="50">
        <v>8000000000</v>
      </c>
      <c r="F109" s="153"/>
      <c r="G109" s="175">
        <v>43551</v>
      </c>
      <c r="H109" s="144"/>
      <c r="I109" s="74">
        <f>101.18/78.05</f>
        <v>1.2963484945547727</v>
      </c>
      <c r="J109" s="32" t="s">
        <v>343</v>
      </c>
      <c r="K109" s="50">
        <f>+E109/I109</f>
        <v>6171180075.113658</v>
      </c>
      <c r="L109" s="167" t="s">
        <v>342</v>
      </c>
      <c r="M109" s="54"/>
    </row>
    <row r="110" spans="1:14" ht="14.25" x14ac:dyDescent="0.2">
      <c r="A110" s="177" t="s">
        <v>530</v>
      </c>
      <c r="B110" s="353" t="s">
        <v>1050</v>
      </c>
      <c r="C110" s="55" t="s">
        <v>142</v>
      </c>
      <c r="D110" s="55" t="s">
        <v>143</v>
      </c>
      <c r="E110" s="50">
        <v>1245000000</v>
      </c>
      <c r="F110" s="153"/>
      <c r="G110" s="175">
        <v>43558</v>
      </c>
      <c r="H110" s="144"/>
      <c r="I110" s="74">
        <f>101.62/78.05</f>
        <v>1.3019859064702115</v>
      </c>
      <c r="J110" s="32" t="s">
        <v>347</v>
      </c>
      <c r="K110" s="50">
        <f>+E110/I110</f>
        <v>956231548.90769529</v>
      </c>
      <c r="L110" s="167" t="s">
        <v>342</v>
      </c>
      <c r="M110" s="54" t="s">
        <v>966</v>
      </c>
    </row>
    <row r="111" spans="1:14" ht="14.25" x14ac:dyDescent="0.2">
      <c r="A111" s="177"/>
      <c r="B111" s="353" t="s">
        <v>1050</v>
      </c>
      <c r="C111" s="55" t="s">
        <v>142</v>
      </c>
      <c r="D111" s="55" t="s">
        <v>143</v>
      </c>
      <c r="E111" s="50">
        <v>1494000000</v>
      </c>
      <c r="F111" s="153"/>
      <c r="G111" s="175">
        <v>43559</v>
      </c>
      <c r="H111" s="144"/>
      <c r="I111" s="74">
        <f>101.62/78.05</f>
        <v>1.3019859064702115</v>
      </c>
      <c r="J111" s="32" t="s">
        <v>347</v>
      </c>
      <c r="K111" s="50">
        <f>+E111/I111</f>
        <v>1147477858.6892343</v>
      </c>
      <c r="L111" s="167" t="s">
        <v>342</v>
      </c>
      <c r="M111" s="54" t="s">
        <v>966</v>
      </c>
    </row>
    <row r="112" spans="1:14" ht="14.25" x14ac:dyDescent="0.2">
      <c r="A112" s="177"/>
      <c r="B112" s="353" t="s">
        <v>1050</v>
      </c>
      <c r="C112" s="55" t="s">
        <v>142</v>
      </c>
      <c r="D112" s="55" t="s">
        <v>143</v>
      </c>
      <c r="E112" s="50">
        <v>10261000000</v>
      </c>
      <c r="F112" s="153"/>
      <c r="G112" s="175">
        <v>43560</v>
      </c>
      <c r="H112" s="144"/>
      <c r="I112" s="74">
        <f>101.62/78.05</f>
        <v>1.3019859064702115</v>
      </c>
      <c r="J112" s="32" t="s">
        <v>347</v>
      </c>
      <c r="K112" s="50">
        <f>+E112/I112</f>
        <v>7881037689.4312134</v>
      </c>
      <c r="L112" s="167" t="s">
        <v>342</v>
      </c>
      <c r="M112" s="54" t="s">
        <v>966</v>
      </c>
    </row>
    <row r="113" spans="1:14" ht="14.25" x14ac:dyDescent="0.2">
      <c r="A113" s="177"/>
      <c r="B113" s="353" t="s">
        <v>1050</v>
      </c>
      <c r="C113" s="55" t="s">
        <v>142</v>
      </c>
      <c r="D113" s="55" t="s">
        <v>143</v>
      </c>
      <c r="E113" s="50">
        <v>8527000000</v>
      </c>
      <c r="F113" s="153"/>
      <c r="G113" s="175">
        <v>43567</v>
      </c>
      <c r="H113" s="144"/>
      <c r="I113" s="74">
        <f>101.62/78.05</f>
        <v>1.3019859064702115</v>
      </c>
      <c r="J113" s="32" t="s">
        <v>347</v>
      </c>
      <c r="K113" s="50">
        <f>+E113/I113</f>
        <v>6549226038.1814594</v>
      </c>
      <c r="L113" s="167" t="s">
        <v>342</v>
      </c>
      <c r="M113" s="54" t="s">
        <v>965</v>
      </c>
    </row>
    <row r="114" spans="1:14" ht="14.25" x14ac:dyDescent="0.2">
      <c r="A114" s="177" t="s">
        <v>530</v>
      </c>
      <c r="B114" s="353" t="s">
        <v>1050</v>
      </c>
      <c r="C114" s="55" t="s">
        <v>142</v>
      </c>
      <c r="D114" s="55" t="s">
        <v>143</v>
      </c>
      <c r="E114" s="50">
        <v>1494000000</v>
      </c>
      <c r="F114" s="153"/>
      <c r="G114" s="175">
        <v>43570</v>
      </c>
      <c r="H114" s="144"/>
      <c r="I114" s="74">
        <f>101.62/78.05</f>
        <v>1.3019859064702115</v>
      </c>
      <c r="J114" s="32" t="s">
        <v>347</v>
      </c>
      <c r="K114" s="50">
        <f>+E114/I114</f>
        <v>1147477858.6892343</v>
      </c>
      <c r="L114" s="167" t="s">
        <v>342</v>
      </c>
      <c r="M114" s="54" t="s">
        <v>964</v>
      </c>
    </row>
    <row r="115" spans="1:14" ht="14.25" x14ac:dyDescent="0.2">
      <c r="A115" s="177"/>
      <c r="B115" s="353" t="s">
        <v>1050</v>
      </c>
      <c r="C115" s="55" t="s">
        <v>142</v>
      </c>
      <c r="D115" s="55" t="s">
        <v>143</v>
      </c>
      <c r="E115" s="50">
        <v>4500000000</v>
      </c>
      <c r="F115" s="153"/>
      <c r="G115" s="175">
        <v>43579</v>
      </c>
      <c r="H115" s="144"/>
      <c r="I115" s="74">
        <f>101.62/78.05</f>
        <v>1.3019859064702115</v>
      </c>
      <c r="J115" s="32" t="s">
        <v>347</v>
      </c>
      <c r="K115" s="50">
        <f>+E115/I115</f>
        <v>3456258610.5097418</v>
      </c>
      <c r="L115" s="167" t="s">
        <v>342</v>
      </c>
      <c r="M115" s="54" t="s">
        <v>964</v>
      </c>
      <c r="N115" s="237"/>
    </row>
    <row r="116" spans="1:14" ht="14.25" x14ac:dyDescent="0.2">
      <c r="A116" s="177"/>
      <c r="B116" s="353" t="s">
        <v>1050</v>
      </c>
      <c r="C116" s="55" t="s">
        <v>142</v>
      </c>
      <c r="D116" s="55" t="s">
        <v>143</v>
      </c>
      <c r="E116" s="50">
        <v>4500000000</v>
      </c>
      <c r="F116" s="153"/>
      <c r="G116" s="175">
        <v>43579</v>
      </c>
      <c r="H116" s="144"/>
      <c r="I116" s="74">
        <f>101.62/78.05</f>
        <v>1.3019859064702115</v>
      </c>
      <c r="J116" s="32" t="s">
        <v>347</v>
      </c>
      <c r="K116" s="50">
        <f>+E116/I116</f>
        <v>3456258610.5097418</v>
      </c>
      <c r="L116" s="167" t="s">
        <v>342</v>
      </c>
      <c r="M116" s="54" t="s">
        <v>964</v>
      </c>
      <c r="N116" s="237"/>
    </row>
    <row r="117" spans="1:14" ht="14.25" x14ac:dyDescent="0.2">
      <c r="A117" s="177"/>
      <c r="B117" s="353" t="s">
        <v>1050</v>
      </c>
      <c r="C117" s="55" t="s">
        <v>142</v>
      </c>
      <c r="D117" s="55" t="s">
        <v>143</v>
      </c>
      <c r="E117" s="50">
        <v>498000000</v>
      </c>
      <c r="F117" s="153"/>
      <c r="G117" s="175">
        <v>43578</v>
      </c>
      <c r="H117" s="144"/>
      <c r="I117" s="74">
        <f>101.62/78.05</f>
        <v>1.3019859064702115</v>
      </c>
      <c r="J117" s="32" t="s">
        <v>347</v>
      </c>
      <c r="K117" s="50">
        <f>+E117/I117</f>
        <v>382492619.56307811</v>
      </c>
      <c r="L117" s="167" t="s">
        <v>342</v>
      </c>
      <c r="M117" s="54" t="s">
        <v>964</v>
      </c>
    </row>
    <row r="118" spans="1:14" ht="14.25" x14ac:dyDescent="0.2">
      <c r="A118" s="177"/>
      <c r="B118" s="353" t="s">
        <v>1050</v>
      </c>
      <c r="C118" s="55" t="s">
        <v>142</v>
      </c>
      <c r="D118" s="55" t="s">
        <v>143</v>
      </c>
      <c r="E118" s="50">
        <v>740000000</v>
      </c>
      <c r="F118" s="153"/>
      <c r="G118" s="175">
        <v>43579</v>
      </c>
      <c r="H118" s="144"/>
      <c r="I118" s="74">
        <f>101.62/78.05</f>
        <v>1.3019859064702115</v>
      </c>
      <c r="J118" s="32" t="s">
        <v>347</v>
      </c>
      <c r="K118" s="50">
        <f>+E118/I118</f>
        <v>568362527.061602</v>
      </c>
      <c r="L118" s="167" t="s">
        <v>342</v>
      </c>
      <c r="M118" s="54" t="s">
        <v>964</v>
      </c>
    </row>
    <row r="119" spans="1:14" ht="14.25" x14ac:dyDescent="0.2">
      <c r="A119" s="177" t="s">
        <v>530</v>
      </c>
      <c r="B119" s="353" t="s">
        <v>1050</v>
      </c>
      <c r="C119" s="55" t="s">
        <v>142</v>
      </c>
      <c r="D119" s="55" t="s">
        <v>143</v>
      </c>
      <c r="E119" s="50">
        <v>4875000000</v>
      </c>
      <c r="F119" s="153"/>
      <c r="G119" s="175">
        <v>43581</v>
      </c>
      <c r="H119" s="144"/>
      <c r="I119" s="74">
        <f>101.62/78.05</f>
        <v>1.3019859064702115</v>
      </c>
      <c r="J119" s="32" t="s">
        <v>347</v>
      </c>
      <c r="K119" s="50">
        <f>+E119/I119</f>
        <v>3744280161.3855538</v>
      </c>
      <c r="L119" s="167" t="s">
        <v>399</v>
      </c>
      <c r="M119" s="54" t="s">
        <v>963</v>
      </c>
    </row>
    <row r="120" spans="1:14" ht="14.25" x14ac:dyDescent="0.2">
      <c r="A120" s="177" t="s">
        <v>530</v>
      </c>
      <c r="B120" s="353" t="s">
        <v>1050</v>
      </c>
      <c r="C120" s="55" t="s">
        <v>142</v>
      </c>
      <c r="D120" s="55" t="s">
        <v>143</v>
      </c>
      <c r="E120" s="50">
        <v>3366000000</v>
      </c>
      <c r="F120" s="153"/>
      <c r="G120" s="175">
        <v>43591</v>
      </c>
      <c r="H120" s="144"/>
      <c r="I120" s="74">
        <f>102.12/78.05</f>
        <v>1.3083920563741192</v>
      </c>
      <c r="J120" s="32" t="s">
        <v>401</v>
      </c>
      <c r="K120" s="50">
        <f>+E120/I120</f>
        <v>2572623384.253819</v>
      </c>
      <c r="L120" s="167" t="s">
        <v>399</v>
      </c>
      <c r="M120" s="54" t="s">
        <v>962</v>
      </c>
    </row>
    <row r="121" spans="1:14" ht="14.25" x14ac:dyDescent="0.2">
      <c r="A121" s="177"/>
      <c r="B121" s="353" t="s">
        <v>1050</v>
      </c>
      <c r="C121" s="55" t="s">
        <v>142</v>
      </c>
      <c r="D121" s="55" t="s">
        <v>143</v>
      </c>
      <c r="E121" s="50">
        <v>4625000000</v>
      </c>
      <c r="F121" s="153"/>
      <c r="G121" s="175">
        <v>44120</v>
      </c>
      <c r="H121" s="144"/>
      <c r="I121" s="74">
        <f>[29]IPC!$S$18/78.05</f>
        <v>1.3490070467648945</v>
      </c>
      <c r="J121" s="32" t="s">
        <v>833</v>
      </c>
      <c r="K121" s="50">
        <f>+E121/I121</f>
        <v>3428447620.8566813</v>
      </c>
      <c r="L121" s="167" t="s">
        <v>342</v>
      </c>
      <c r="M121" s="54" t="s">
        <v>1020</v>
      </c>
    </row>
    <row r="122" spans="1:14" ht="14.25" x14ac:dyDescent="0.2">
      <c r="A122" s="177"/>
      <c r="B122" s="353" t="s">
        <v>1050</v>
      </c>
      <c r="C122" s="55" t="s">
        <v>142</v>
      </c>
      <c r="D122" s="55" t="s">
        <v>143</v>
      </c>
      <c r="E122" s="50">
        <v>6937500000</v>
      </c>
      <c r="F122" s="153"/>
      <c r="G122" s="175">
        <v>44124</v>
      </c>
      <c r="H122" s="144"/>
      <c r="I122" s="74">
        <f>[29]IPC!$S$18/78.05</f>
        <v>1.3490070467648945</v>
      </c>
      <c r="J122" s="32" t="s">
        <v>833</v>
      </c>
      <c r="K122" s="50">
        <f>+E122/I122</f>
        <v>5142671431.2850218</v>
      </c>
      <c r="L122" s="167" t="s">
        <v>342</v>
      </c>
      <c r="M122" s="54" t="s">
        <v>1020</v>
      </c>
    </row>
    <row r="123" spans="1:14" ht="14.25" x14ac:dyDescent="0.2">
      <c r="A123" s="177"/>
      <c r="B123" s="353" t="s">
        <v>1050</v>
      </c>
      <c r="C123" s="55" t="s">
        <v>142</v>
      </c>
      <c r="D123" s="55"/>
      <c r="E123" s="50">
        <v>6937500000</v>
      </c>
      <c r="F123" s="153"/>
      <c r="G123" s="175">
        <v>44124</v>
      </c>
      <c r="H123" s="144"/>
      <c r="I123" s="74">
        <f>[29]IPC!$S$18/78.05</f>
        <v>1.3490070467648945</v>
      </c>
      <c r="J123" s="32" t="s">
        <v>833</v>
      </c>
      <c r="K123" s="50">
        <f>+E123/I123</f>
        <v>5142671431.2850218</v>
      </c>
      <c r="L123" s="167" t="s">
        <v>342</v>
      </c>
      <c r="M123" s="54" t="s">
        <v>1020</v>
      </c>
    </row>
    <row r="124" spans="1:14" ht="15" x14ac:dyDescent="0.2">
      <c r="A124" s="177" t="s">
        <v>530</v>
      </c>
      <c r="B124" s="353"/>
      <c r="C124" s="55"/>
      <c r="D124" s="115" t="s">
        <v>173</v>
      </c>
      <c r="E124" s="249">
        <f>SUM(E15:E123)</f>
        <v>402847324524.47998</v>
      </c>
      <c r="F124" s="153"/>
      <c r="G124" s="175"/>
      <c r="H124" s="144"/>
      <c r="I124" s="50"/>
      <c r="J124" s="50"/>
      <c r="K124" s="249">
        <f>SUM(K15:K123)</f>
        <v>322731687608.57544</v>
      </c>
      <c r="L124" s="167"/>
      <c r="M124" s="54"/>
    </row>
    <row r="125" spans="1:14" ht="14.25" x14ac:dyDescent="0.2">
      <c r="A125" s="177" t="s">
        <v>530</v>
      </c>
      <c r="B125" s="353" t="s">
        <v>1048</v>
      </c>
      <c r="C125" s="55" t="s">
        <v>142</v>
      </c>
      <c r="D125" s="55" t="s">
        <v>174</v>
      </c>
      <c r="E125" s="50">
        <v>578332629.87</v>
      </c>
      <c r="F125" s="153"/>
      <c r="G125" s="175">
        <v>42278</v>
      </c>
      <c r="H125" s="144"/>
      <c r="I125" s="39">
        <f>123.78/111.82</f>
        <v>1.1069576104453587</v>
      </c>
      <c r="J125" s="32" t="s">
        <v>175</v>
      </c>
      <c r="K125" s="50">
        <f>+E125/I125</f>
        <v>522452372.53242362</v>
      </c>
      <c r="L125" s="167" t="s">
        <v>1049</v>
      </c>
      <c r="M125" s="54"/>
    </row>
    <row r="126" spans="1:14" ht="14.25" x14ac:dyDescent="0.2">
      <c r="A126" s="177" t="s">
        <v>530</v>
      </c>
      <c r="B126" s="353" t="s">
        <v>1048</v>
      </c>
      <c r="C126" s="55" t="s">
        <v>142</v>
      </c>
      <c r="D126" s="55" t="s">
        <v>174</v>
      </c>
      <c r="E126" s="50">
        <v>985800898.62</v>
      </c>
      <c r="F126" s="153"/>
      <c r="G126" s="175">
        <v>42369</v>
      </c>
      <c r="H126" s="144"/>
      <c r="I126" s="74">
        <f>125.37/111.82</f>
        <v>1.1211768914326596</v>
      </c>
      <c r="J126" s="32" t="s">
        <v>167</v>
      </c>
      <c r="K126" s="50">
        <v>808679767</v>
      </c>
      <c r="L126" s="167" t="s">
        <v>1049</v>
      </c>
      <c r="M126" s="54"/>
    </row>
    <row r="127" spans="1:14" ht="14.25" x14ac:dyDescent="0.2">
      <c r="A127" s="177"/>
      <c r="B127" s="353" t="s">
        <v>1048</v>
      </c>
      <c r="C127" s="55" t="s">
        <v>142</v>
      </c>
      <c r="D127" s="55" t="s">
        <v>174</v>
      </c>
      <c r="E127" s="50">
        <v>-79127831.329999998</v>
      </c>
      <c r="F127" s="153"/>
      <c r="G127" s="175">
        <v>42614</v>
      </c>
      <c r="H127" s="144"/>
      <c r="I127" s="74"/>
      <c r="J127" s="32"/>
      <c r="K127" s="50">
        <v>-66637100</v>
      </c>
      <c r="L127" s="167" t="s">
        <v>1047</v>
      </c>
      <c r="M127" s="54"/>
    </row>
    <row r="128" spans="1:14" ht="15" x14ac:dyDescent="0.2">
      <c r="A128" s="177" t="s">
        <v>530</v>
      </c>
      <c r="B128" s="356" t="s">
        <v>841</v>
      </c>
      <c r="C128" s="56"/>
      <c r="D128" s="56"/>
      <c r="E128" s="248">
        <f>+E124+E125+E126+E127</f>
        <v>404332330221.63995</v>
      </c>
      <c r="F128" s="153"/>
      <c r="G128" s="175"/>
      <c r="H128" s="144"/>
      <c r="I128" s="50"/>
      <c r="J128" s="50"/>
      <c r="K128" s="247">
        <f>+K124+K125+K126+K127</f>
        <v>323996182648.10785</v>
      </c>
      <c r="L128" s="172"/>
      <c r="M128" s="54"/>
    </row>
    <row r="129" spans="1:18" ht="14.25" x14ac:dyDescent="0.2">
      <c r="A129" s="177" t="s">
        <v>530</v>
      </c>
      <c r="B129" s="353"/>
      <c r="C129" s="55"/>
      <c r="D129" s="55"/>
      <c r="E129" s="159"/>
      <c r="F129" s="164"/>
      <c r="G129" s="175"/>
      <c r="H129" s="144"/>
      <c r="I129" s="50"/>
      <c r="J129" s="50"/>
      <c r="K129" s="159"/>
      <c r="L129" s="172"/>
      <c r="M129" s="54"/>
    </row>
    <row r="130" spans="1:18" s="179" customFormat="1" ht="15" x14ac:dyDescent="0.25">
      <c r="A130" s="179" t="s">
        <v>474</v>
      </c>
      <c r="B130" s="359" t="s">
        <v>176</v>
      </c>
      <c r="C130" s="359"/>
      <c r="D130" s="359"/>
      <c r="E130" s="359"/>
      <c r="F130" s="359"/>
      <c r="G130" s="184"/>
      <c r="H130" s="359"/>
      <c r="I130" s="359"/>
      <c r="J130" s="359"/>
      <c r="K130" s="359"/>
      <c r="L130" s="359"/>
      <c r="M130" s="181"/>
      <c r="O130" s="180"/>
      <c r="P130" s="180"/>
      <c r="Q130" s="180"/>
      <c r="R130" s="180"/>
    </row>
    <row r="131" spans="1:18" s="179" customFormat="1" ht="15" x14ac:dyDescent="0.25">
      <c r="A131" s="183" t="s">
        <v>530</v>
      </c>
      <c r="B131" s="140" t="s">
        <v>130</v>
      </c>
      <c r="C131" s="141" t="s">
        <v>131</v>
      </c>
      <c r="D131" s="141" t="s">
        <v>132</v>
      </c>
      <c r="E131" s="142" t="s">
        <v>133</v>
      </c>
      <c r="F131" s="142"/>
      <c r="G131" s="246"/>
      <c r="H131" s="142" t="s">
        <v>134</v>
      </c>
      <c r="I131" s="142"/>
      <c r="J131" s="142"/>
      <c r="K131" s="142"/>
      <c r="L131" s="142" t="s">
        <v>97</v>
      </c>
      <c r="M131" s="181"/>
      <c r="O131" s="180"/>
      <c r="P131" s="180"/>
      <c r="Q131" s="180"/>
      <c r="R131" s="180"/>
    </row>
    <row r="132" spans="1:18" s="179" customFormat="1" ht="45" x14ac:dyDescent="0.25">
      <c r="A132" s="183" t="s">
        <v>530</v>
      </c>
      <c r="B132" s="140"/>
      <c r="C132" s="141"/>
      <c r="D132" s="141"/>
      <c r="E132" s="143" t="s">
        <v>135</v>
      </c>
      <c r="F132" s="143" t="s">
        <v>136</v>
      </c>
      <c r="G132" s="182" t="s">
        <v>610</v>
      </c>
      <c r="H132" s="143" t="s">
        <v>137</v>
      </c>
      <c r="I132" s="143" t="s">
        <v>138</v>
      </c>
      <c r="J132" s="143" t="s">
        <v>139</v>
      </c>
      <c r="K132" s="143" t="s">
        <v>140</v>
      </c>
      <c r="L132" s="142"/>
      <c r="M132" s="181"/>
      <c r="O132" s="180"/>
      <c r="P132" s="180"/>
      <c r="Q132" s="180"/>
      <c r="R132" s="180"/>
    </row>
    <row r="133" spans="1:18" ht="14.25" x14ac:dyDescent="0.2">
      <c r="A133" s="177" t="s">
        <v>530</v>
      </c>
      <c r="B133" s="353" t="s">
        <v>141</v>
      </c>
      <c r="C133" s="351" t="s">
        <v>176</v>
      </c>
      <c r="D133" s="55" t="s">
        <v>143</v>
      </c>
      <c r="E133" s="211">
        <v>1792505269</v>
      </c>
      <c r="F133" s="148" t="s">
        <v>144</v>
      </c>
      <c r="G133" s="195">
        <v>42278</v>
      </c>
      <c r="H133" s="162">
        <v>1630902678</v>
      </c>
      <c r="I133" s="39">
        <f>123.78/111.82</f>
        <v>1.1069576104453587</v>
      </c>
      <c r="J133" s="75" t="s">
        <v>152</v>
      </c>
      <c r="K133" s="245">
        <f>+E133/I133</f>
        <v>1619307959.1176279</v>
      </c>
      <c r="L133" s="172" t="s">
        <v>177</v>
      </c>
      <c r="M133" s="54"/>
      <c r="N133" s="1" t="s">
        <v>950</v>
      </c>
    </row>
    <row r="134" spans="1:18" ht="14.25" x14ac:dyDescent="0.2">
      <c r="A134" s="177" t="s">
        <v>530</v>
      </c>
      <c r="B134" s="353" t="s">
        <v>145</v>
      </c>
      <c r="C134" s="351" t="s">
        <v>176</v>
      </c>
      <c r="D134" s="55" t="s">
        <v>143</v>
      </c>
      <c r="E134" s="211">
        <v>1805267351.8</v>
      </c>
      <c r="F134" s="148" t="s">
        <v>144</v>
      </c>
      <c r="G134" s="195">
        <v>42311</v>
      </c>
      <c r="H134" s="162">
        <v>1630902678</v>
      </c>
      <c r="I134" s="74">
        <f>124.62/111.82</f>
        <v>1.1144696834197818</v>
      </c>
      <c r="J134" s="76" t="s">
        <v>153</v>
      </c>
      <c r="K134" s="211">
        <f>+E134/I134</f>
        <v>1619844288.8643556</v>
      </c>
      <c r="L134" s="172" t="s">
        <v>177</v>
      </c>
      <c r="M134" s="54"/>
      <c r="N134" s="1" t="s">
        <v>950</v>
      </c>
    </row>
    <row r="135" spans="1:18" ht="14.25" x14ac:dyDescent="0.2">
      <c r="A135" s="177" t="s">
        <v>530</v>
      </c>
      <c r="B135" s="353" t="s">
        <v>145</v>
      </c>
      <c r="C135" s="351" t="s">
        <v>176</v>
      </c>
      <c r="D135" s="55" t="s">
        <v>143</v>
      </c>
      <c r="E135" s="211">
        <v>12313884</v>
      </c>
      <c r="F135" s="148" t="s">
        <v>144</v>
      </c>
      <c r="G135" s="195">
        <v>42367</v>
      </c>
      <c r="H135" s="162">
        <v>1630902678</v>
      </c>
      <c r="I135" s="74">
        <f>125.37/111.82</f>
        <v>1.1211768914326596</v>
      </c>
      <c r="J135" s="76" t="s">
        <v>154</v>
      </c>
      <c r="K135" s="211">
        <f>+E135/I135</f>
        <v>10982998.395788467</v>
      </c>
      <c r="L135" s="172" t="s">
        <v>177</v>
      </c>
      <c r="M135" s="54"/>
      <c r="N135" s="1" t="s">
        <v>950</v>
      </c>
    </row>
    <row r="136" spans="1:18" ht="14.25" x14ac:dyDescent="0.2">
      <c r="A136" s="177" t="s">
        <v>530</v>
      </c>
      <c r="B136" s="353" t="s">
        <v>146</v>
      </c>
      <c r="C136" s="351" t="s">
        <v>176</v>
      </c>
      <c r="D136" s="55" t="s">
        <v>143</v>
      </c>
      <c r="E136" s="211">
        <v>1828541334</v>
      </c>
      <c r="F136" s="244" t="s">
        <v>618</v>
      </c>
      <c r="G136" s="195">
        <v>42367</v>
      </c>
      <c r="H136" s="162">
        <v>1630902678</v>
      </c>
      <c r="I136" s="74">
        <f>125.37/111.82</f>
        <v>1.1211768914326596</v>
      </c>
      <c r="J136" s="76" t="s">
        <v>154</v>
      </c>
      <c r="K136" s="211">
        <f>+E136/I136</f>
        <v>1630912434.9356306</v>
      </c>
      <c r="L136" s="172" t="s">
        <v>177</v>
      </c>
      <c r="M136" s="54"/>
      <c r="N136" s="1" t="s">
        <v>950</v>
      </c>
    </row>
    <row r="137" spans="1:18" ht="14.25" x14ac:dyDescent="0.2">
      <c r="A137" s="177" t="s">
        <v>530</v>
      </c>
      <c r="B137" s="353" t="s">
        <v>147</v>
      </c>
      <c r="C137" s="351" t="s">
        <v>176</v>
      </c>
      <c r="D137" s="55" t="s">
        <v>143</v>
      </c>
      <c r="E137" s="211">
        <v>1839906750</v>
      </c>
      <c r="F137" s="244" t="s">
        <v>619</v>
      </c>
      <c r="G137" s="195">
        <v>42387</v>
      </c>
      <c r="H137" s="162">
        <v>1630902678</v>
      </c>
      <c r="I137" s="74">
        <f>126.15/111.82</f>
        <v>1.1281523877660526</v>
      </c>
      <c r="J137" s="76" t="s">
        <v>155</v>
      </c>
      <c r="K137" s="211">
        <f>+E137/I137</f>
        <v>1630902677.6456599</v>
      </c>
      <c r="L137" s="172" t="s">
        <v>177</v>
      </c>
      <c r="M137" s="54"/>
      <c r="N137" s="1" t="s">
        <v>950</v>
      </c>
    </row>
    <row r="138" spans="1:18" ht="14.25" x14ac:dyDescent="0.2">
      <c r="A138" s="177" t="s">
        <v>530</v>
      </c>
      <c r="B138" s="353" t="s">
        <v>147</v>
      </c>
      <c r="C138" s="351" t="s">
        <v>176</v>
      </c>
      <c r="D138" s="55" t="s">
        <v>143</v>
      </c>
      <c r="E138" s="211">
        <v>13080610</v>
      </c>
      <c r="F138" s="244" t="s">
        <v>619</v>
      </c>
      <c r="G138" s="195">
        <v>42395</v>
      </c>
      <c r="H138" s="162">
        <v>0</v>
      </c>
      <c r="I138" s="74">
        <f>126.15/111.82</f>
        <v>1.1281523877660526</v>
      </c>
      <c r="J138" s="76" t="s">
        <v>155</v>
      </c>
      <c r="K138" s="245">
        <f>+E138/I138</f>
        <v>11594719.066191042</v>
      </c>
      <c r="L138" s="172" t="s">
        <v>177</v>
      </c>
      <c r="M138" s="54"/>
      <c r="N138" s="1" t="s">
        <v>950</v>
      </c>
    </row>
    <row r="139" spans="1:18" ht="14.25" x14ac:dyDescent="0.2">
      <c r="A139" s="177" t="s">
        <v>530</v>
      </c>
      <c r="B139" s="353" t="s">
        <v>148</v>
      </c>
      <c r="C139" s="351" t="s">
        <v>176</v>
      </c>
      <c r="D139" s="55" t="s">
        <v>143</v>
      </c>
      <c r="E139" s="211">
        <v>1863680417</v>
      </c>
      <c r="F139" s="244" t="s">
        <v>620</v>
      </c>
      <c r="G139" s="195">
        <v>42416</v>
      </c>
      <c r="H139" s="162">
        <v>1630902678</v>
      </c>
      <c r="I139" s="74">
        <f>127.78/111.82</f>
        <v>1.1427293865140404</v>
      </c>
      <c r="J139" s="76" t="s">
        <v>156</v>
      </c>
      <c r="K139" s="211">
        <f>+E139/I139</f>
        <v>1630902678.266865</v>
      </c>
      <c r="L139" s="172" t="s">
        <v>178</v>
      </c>
      <c r="M139" s="54"/>
      <c r="N139" s="1" t="s">
        <v>950</v>
      </c>
    </row>
    <row r="140" spans="1:18" ht="14.25" x14ac:dyDescent="0.2">
      <c r="A140" s="177" t="s">
        <v>530</v>
      </c>
      <c r="B140" s="353" t="s">
        <v>149</v>
      </c>
      <c r="C140" s="351" t="s">
        <v>176</v>
      </c>
      <c r="D140" s="55" t="s">
        <v>143</v>
      </c>
      <c r="E140" s="211">
        <v>1887454082.99</v>
      </c>
      <c r="F140" s="244" t="s">
        <v>621</v>
      </c>
      <c r="G140" s="195">
        <v>42445</v>
      </c>
      <c r="H140" s="162">
        <v>1630902678</v>
      </c>
      <c r="I140" s="74">
        <f>129.41/111.82</f>
        <v>1.1573063852620282</v>
      </c>
      <c r="J140" s="76" t="s">
        <v>157</v>
      </c>
      <c r="K140" s="211">
        <f>+E140/I140</f>
        <v>1630902677.9997048</v>
      </c>
      <c r="L140" s="172" t="s">
        <v>177</v>
      </c>
      <c r="M140" s="54"/>
      <c r="N140" s="1" t="s">
        <v>950</v>
      </c>
    </row>
    <row r="141" spans="1:18" ht="14.25" x14ac:dyDescent="0.2">
      <c r="A141" s="177" t="s">
        <v>530</v>
      </c>
      <c r="B141" s="353" t="s">
        <v>150</v>
      </c>
      <c r="C141" s="351" t="s">
        <v>176</v>
      </c>
      <c r="D141" s="55" t="s">
        <v>143</v>
      </c>
      <c r="E141" s="211">
        <v>1905247870</v>
      </c>
      <c r="F141" s="244" t="s">
        <v>622</v>
      </c>
      <c r="G141" s="195">
        <v>42474</v>
      </c>
      <c r="H141" s="162">
        <v>1630902678</v>
      </c>
      <c r="I141" s="74">
        <f>130.63/111.82</f>
        <v>1.1682167769629763</v>
      </c>
      <c r="J141" s="76" t="s">
        <v>158</v>
      </c>
      <c r="K141" s="211">
        <f>+E141/I141</f>
        <v>1630902677.9713693</v>
      </c>
      <c r="L141" s="172" t="s">
        <v>178</v>
      </c>
      <c r="M141" s="54"/>
      <c r="N141" s="1" t="s">
        <v>950</v>
      </c>
    </row>
    <row r="142" spans="1:18" ht="14.25" x14ac:dyDescent="0.2">
      <c r="A142" s="177" t="s">
        <v>530</v>
      </c>
      <c r="B142" s="353" t="s">
        <v>151</v>
      </c>
      <c r="C142" s="351" t="s">
        <v>176</v>
      </c>
      <c r="D142" s="55" t="s">
        <v>143</v>
      </c>
      <c r="E142" s="211">
        <v>1914728166</v>
      </c>
      <c r="F142" s="244" t="s">
        <v>623</v>
      </c>
      <c r="G142" s="195">
        <v>42506</v>
      </c>
      <c r="H142" s="162">
        <v>1630902678</v>
      </c>
      <c r="I142" s="74">
        <f>131.28/111.82</f>
        <v>1.1740296905741372</v>
      </c>
      <c r="J142" s="76" t="s">
        <v>159</v>
      </c>
      <c r="K142" s="211">
        <f>+E142/I142</f>
        <v>1630902677.6517365</v>
      </c>
      <c r="L142" s="172" t="s">
        <v>178</v>
      </c>
      <c r="M142" s="54"/>
      <c r="N142" s="1" t="s">
        <v>950</v>
      </c>
    </row>
    <row r="143" spans="1:18" ht="14.25" x14ac:dyDescent="0.2">
      <c r="A143" s="177" t="s">
        <v>530</v>
      </c>
      <c r="B143" s="353" t="s">
        <v>179</v>
      </c>
      <c r="C143" s="351" t="s">
        <v>176</v>
      </c>
      <c r="D143" s="55" t="s">
        <v>143</v>
      </c>
      <c r="E143" s="211">
        <v>1924500164</v>
      </c>
      <c r="F143" s="244" t="s">
        <v>624</v>
      </c>
      <c r="G143" s="195">
        <v>42535</v>
      </c>
      <c r="H143" s="162">
        <v>1630902678</v>
      </c>
      <c r="I143" s="74">
        <f>131.95/111.82</f>
        <v>1.1800214630656412</v>
      </c>
      <c r="J143" s="76" t="s">
        <v>160</v>
      </c>
      <c r="K143" s="211">
        <f>+E143/I143</f>
        <v>1630902677.8209929</v>
      </c>
      <c r="L143" s="172" t="s">
        <v>178</v>
      </c>
      <c r="M143" s="54"/>
      <c r="N143" s="1" t="s">
        <v>950</v>
      </c>
    </row>
    <row r="144" spans="1:18" ht="14.25" x14ac:dyDescent="0.2">
      <c r="A144" s="177" t="s">
        <v>530</v>
      </c>
      <c r="B144" s="353" t="s">
        <v>180</v>
      </c>
      <c r="C144" s="351" t="s">
        <v>176</v>
      </c>
      <c r="D144" s="55" t="s">
        <v>143</v>
      </c>
      <c r="E144" s="211">
        <v>1933737765</v>
      </c>
      <c r="F144" s="244" t="s">
        <v>625</v>
      </c>
      <c r="G144" s="195">
        <v>42558</v>
      </c>
      <c r="H144" s="162">
        <v>1630902678</v>
      </c>
      <c r="I144" s="74">
        <f>132.58/111.82</f>
        <v>1.1856555177964587</v>
      </c>
      <c r="J144" s="76" t="s">
        <v>161</v>
      </c>
      <c r="K144" s="211">
        <f>+E144/I144</f>
        <v>1630944010.2753053</v>
      </c>
      <c r="L144" s="172" t="s">
        <v>178</v>
      </c>
      <c r="M144" s="54"/>
      <c r="N144" s="1" t="s">
        <v>950</v>
      </c>
    </row>
    <row r="145" spans="1:18" ht="14.25" x14ac:dyDescent="0.2">
      <c r="A145" s="177" t="s">
        <v>530</v>
      </c>
      <c r="B145" s="353" t="s">
        <v>181</v>
      </c>
      <c r="C145" s="351" t="s">
        <v>176</v>
      </c>
      <c r="D145" s="55" t="s">
        <v>143</v>
      </c>
      <c r="E145" s="211">
        <v>1946104392</v>
      </c>
      <c r="F145" s="244" t="s">
        <v>626</v>
      </c>
      <c r="G145" s="195">
        <v>42593</v>
      </c>
      <c r="H145" s="162">
        <v>1630902678</v>
      </c>
      <c r="I145" s="74">
        <f>133.27/111.82</f>
        <v>1.1918261491683064</v>
      </c>
      <c r="J145" s="76" t="s">
        <v>162</v>
      </c>
      <c r="K145" s="211">
        <f>+E145/I145</f>
        <v>1632876064.4814284</v>
      </c>
      <c r="L145" s="172" t="s">
        <v>177</v>
      </c>
      <c r="M145" s="54"/>
      <c r="N145" s="1" t="s">
        <v>950</v>
      </c>
    </row>
    <row r="146" spans="1:18" ht="14.25" x14ac:dyDescent="0.2">
      <c r="A146" s="177" t="s">
        <v>530</v>
      </c>
      <c r="B146" s="353" t="s">
        <v>182</v>
      </c>
      <c r="C146" s="351" t="s">
        <v>176</v>
      </c>
      <c r="D146" s="55" t="s">
        <v>143</v>
      </c>
      <c r="E146" s="211">
        <v>1937626728</v>
      </c>
      <c r="F146" s="244" t="s">
        <v>627</v>
      </c>
      <c r="G146" s="195">
        <v>42626</v>
      </c>
      <c r="H146" s="162">
        <v>1630902678</v>
      </c>
      <c r="I146" s="74">
        <f>132.85/111.82</f>
        <v>1.1880701126810946</v>
      </c>
      <c r="J146" s="76" t="s">
        <v>163</v>
      </c>
      <c r="K146" s="211">
        <f>+E146/I146</f>
        <v>1630902677.6436582</v>
      </c>
      <c r="L146" s="172" t="s">
        <v>178</v>
      </c>
      <c r="M146" s="54"/>
      <c r="N146" s="1" t="s">
        <v>950</v>
      </c>
    </row>
    <row r="147" spans="1:18" ht="14.25" x14ac:dyDescent="0.2">
      <c r="A147" s="177" t="s">
        <v>530</v>
      </c>
      <c r="B147" s="353" t="s">
        <v>183</v>
      </c>
      <c r="C147" s="351" t="s">
        <v>176</v>
      </c>
      <c r="D147" s="55" t="s">
        <v>143</v>
      </c>
      <c r="E147" s="211">
        <v>1936605773</v>
      </c>
      <c r="F147" s="244" t="s">
        <v>628</v>
      </c>
      <c r="G147" s="195">
        <v>42650</v>
      </c>
      <c r="H147" s="162">
        <v>1630902678</v>
      </c>
      <c r="I147" s="74">
        <f>132.78/111.82</f>
        <v>1.1874441065998929</v>
      </c>
      <c r="J147" s="76" t="s">
        <v>164</v>
      </c>
      <c r="K147" s="211">
        <f>+E147/I147</f>
        <v>1630902677.6386502</v>
      </c>
      <c r="L147" s="172" t="s">
        <v>178</v>
      </c>
      <c r="M147" s="54"/>
      <c r="N147" s="1" t="s">
        <v>950</v>
      </c>
    </row>
    <row r="148" spans="1:18" ht="15" x14ac:dyDescent="0.25">
      <c r="A148" s="177" t="s">
        <v>530</v>
      </c>
      <c r="B148" s="353" t="s">
        <v>184</v>
      </c>
      <c r="C148" s="351" t="s">
        <v>176</v>
      </c>
      <c r="D148" s="55" t="s">
        <v>143</v>
      </c>
      <c r="E148" s="117">
        <v>2008510175</v>
      </c>
      <c r="F148" s="244" t="s">
        <v>629</v>
      </c>
      <c r="G148" s="195">
        <v>42913</v>
      </c>
      <c r="H148" s="162">
        <v>1630902678</v>
      </c>
      <c r="I148" s="74">
        <f>137.71/111.82</f>
        <v>1.2315328206045431</v>
      </c>
      <c r="J148" s="76" t="s">
        <v>185</v>
      </c>
      <c r="K148" s="211">
        <f>+E148/I148</f>
        <v>1630902677.8629003</v>
      </c>
      <c r="L148" s="172" t="s">
        <v>178</v>
      </c>
      <c r="M148" s="54"/>
      <c r="N148" s="1" t="s">
        <v>950</v>
      </c>
    </row>
    <row r="149" spans="1:18" ht="15" x14ac:dyDescent="0.25">
      <c r="A149" s="177" t="s">
        <v>530</v>
      </c>
      <c r="B149" s="353" t="s">
        <v>186</v>
      </c>
      <c r="C149" s="351" t="s">
        <v>176</v>
      </c>
      <c r="D149" s="55" t="s">
        <v>143</v>
      </c>
      <c r="E149" s="117">
        <v>2010843787</v>
      </c>
      <c r="F149" s="244" t="s">
        <v>630</v>
      </c>
      <c r="G149" s="195">
        <v>42942</v>
      </c>
      <c r="H149" s="162">
        <v>1630902678</v>
      </c>
      <c r="I149" s="74">
        <f>137.87/111.82</f>
        <v>1.2329636916472904</v>
      </c>
      <c r="J149" s="76" t="s">
        <v>187</v>
      </c>
      <c r="K149" s="211">
        <f>+E149/I149</f>
        <v>1630902678.3371291</v>
      </c>
      <c r="L149" s="172" t="s">
        <v>178</v>
      </c>
      <c r="M149" s="54"/>
      <c r="N149" s="1" t="s">
        <v>950</v>
      </c>
    </row>
    <row r="150" spans="1:18" ht="15" x14ac:dyDescent="0.25">
      <c r="A150" s="177" t="s">
        <v>530</v>
      </c>
      <c r="B150" s="353" t="s">
        <v>188</v>
      </c>
      <c r="C150" s="351" t="s">
        <v>176</v>
      </c>
      <c r="D150" s="55" t="s">
        <v>143</v>
      </c>
      <c r="E150" s="117">
        <f>2010843787+1750209</f>
        <v>2012593996</v>
      </c>
      <c r="F150" s="244" t="s">
        <v>631</v>
      </c>
      <c r="G150" s="195">
        <v>42984</v>
      </c>
      <c r="H150" s="162">
        <v>1630902678</v>
      </c>
      <c r="I150" s="74">
        <f>137.99/111.82</f>
        <v>1.2340368449293508</v>
      </c>
      <c r="J150" s="76" t="s">
        <v>189</v>
      </c>
      <c r="K150" s="211">
        <f>+E150/I150</f>
        <v>1630902678.6920791</v>
      </c>
      <c r="L150" s="172" t="s">
        <v>178</v>
      </c>
      <c r="M150" s="54"/>
      <c r="N150" s="1" t="s">
        <v>950</v>
      </c>
    </row>
    <row r="151" spans="1:18" ht="15" x14ac:dyDescent="0.25">
      <c r="A151" s="177" t="s">
        <v>530</v>
      </c>
      <c r="B151" s="353" t="s">
        <v>190</v>
      </c>
      <c r="C151" s="351" t="s">
        <v>176</v>
      </c>
      <c r="D151" s="55" t="s">
        <v>143</v>
      </c>
      <c r="E151" s="117">
        <v>2013469099</v>
      </c>
      <c r="F151" s="244" t="s">
        <v>632</v>
      </c>
      <c r="G151" s="195">
        <v>43017</v>
      </c>
      <c r="H151" s="162">
        <v>1630902678</v>
      </c>
      <c r="I151" s="74">
        <f>138.05/111.82</f>
        <v>1.2345734215703812</v>
      </c>
      <c r="J151" s="76" t="s">
        <v>191</v>
      </c>
      <c r="K151" s="211">
        <f>+E151/I151</f>
        <v>1630902677.6543279</v>
      </c>
      <c r="L151" s="172" t="s">
        <v>178</v>
      </c>
      <c r="M151" s="54"/>
      <c r="N151" s="1" t="s">
        <v>950</v>
      </c>
    </row>
    <row r="152" spans="1:18" ht="15" x14ac:dyDescent="0.25">
      <c r="A152" s="177" t="s">
        <v>530</v>
      </c>
      <c r="B152" s="353" t="s">
        <v>192</v>
      </c>
      <c r="C152" s="351" t="s">
        <v>176</v>
      </c>
      <c r="D152" s="55" t="s">
        <v>143</v>
      </c>
      <c r="E152" s="117">
        <v>2013469099</v>
      </c>
      <c r="F152" s="244" t="s">
        <v>633</v>
      </c>
      <c r="G152" s="195">
        <v>43039</v>
      </c>
      <c r="H152" s="162">
        <v>1630902678</v>
      </c>
      <c r="I152" s="74">
        <f>138.05/111.82</f>
        <v>1.2345734215703812</v>
      </c>
      <c r="J152" s="76" t="s">
        <v>191</v>
      </c>
      <c r="K152" s="211">
        <f>+E152/I152</f>
        <v>1630902677.6543279</v>
      </c>
      <c r="L152" s="172" t="s">
        <v>178</v>
      </c>
      <c r="M152" s="54"/>
      <c r="N152" s="1" t="s">
        <v>950</v>
      </c>
    </row>
    <row r="153" spans="1:18" ht="15" x14ac:dyDescent="0.25">
      <c r="A153" s="177" t="s">
        <v>530</v>
      </c>
      <c r="B153" s="353" t="s">
        <v>311</v>
      </c>
      <c r="C153" s="351" t="s">
        <v>176</v>
      </c>
      <c r="D153" s="55" t="s">
        <v>143</v>
      </c>
      <c r="E153" s="117">
        <v>7470065162</v>
      </c>
      <c r="F153" s="244" t="s">
        <v>312</v>
      </c>
      <c r="G153" s="195">
        <v>43354</v>
      </c>
      <c r="H153" s="162"/>
      <c r="I153" s="74">
        <f>142.27/111.82</f>
        <v>1.2723126453228404</v>
      </c>
      <c r="J153" s="76" t="s">
        <v>417</v>
      </c>
      <c r="K153" s="211">
        <f>+E153/I153</f>
        <v>5871249640.9280939</v>
      </c>
      <c r="L153" s="172" t="s">
        <v>178</v>
      </c>
      <c r="M153" s="54" t="s">
        <v>961</v>
      </c>
    </row>
    <row r="154" spans="1:18" ht="15" x14ac:dyDescent="0.25">
      <c r="A154" s="177" t="s">
        <v>530</v>
      </c>
      <c r="B154" s="353" t="s">
        <v>418</v>
      </c>
      <c r="C154" s="351" t="s">
        <v>176</v>
      </c>
      <c r="D154" s="55" t="s">
        <v>143</v>
      </c>
      <c r="E154" s="117">
        <v>9700000000</v>
      </c>
      <c r="F154" s="244" t="s">
        <v>403</v>
      </c>
      <c r="G154" s="195">
        <v>43612</v>
      </c>
      <c r="H154" s="162"/>
      <c r="I154" s="74">
        <f>102.12/78.05</f>
        <v>1.3083920563741192</v>
      </c>
      <c r="J154" s="76" t="s">
        <v>401</v>
      </c>
      <c r="K154" s="211">
        <f>+E154/I154</f>
        <v>7413679984.3321581</v>
      </c>
      <c r="L154" s="172" t="s">
        <v>634</v>
      </c>
      <c r="M154" s="54" t="s">
        <v>960</v>
      </c>
    </row>
    <row r="155" spans="1:18" ht="15" x14ac:dyDescent="0.25">
      <c r="A155" s="177" t="s">
        <v>530</v>
      </c>
      <c r="B155" s="145" t="s">
        <v>788</v>
      </c>
      <c r="C155" s="351" t="s">
        <v>176</v>
      </c>
      <c r="D155" s="55" t="s">
        <v>143</v>
      </c>
      <c r="E155" s="117">
        <v>3700813045</v>
      </c>
      <c r="F155" s="244" t="s">
        <v>635</v>
      </c>
      <c r="G155" s="195">
        <v>43879</v>
      </c>
      <c r="H155" s="162"/>
      <c r="I155" s="74">
        <f>104.24/78.05</f>
        <v>1.3355541319666879</v>
      </c>
      <c r="J155" s="76" t="s">
        <v>636</v>
      </c>
      <c r="K155" s="211">
        <f>+E155/I155</f>
        <v>2770994418.2871261</v>
      </c>
      <c r="L155" s="172" t="s">
        <v>637</v>
      </c>
      <c r="M155" s="54" t="s">
        <v>959</v>
      </c>
    </row>
    <row r="156" spans="1:18" ht="15" x14ac:dyDescent="0.25">
      <c r="A156" s="177" t="s">
        <v>530</v>
      </c>
      <c r="B156" s="145" t="s">
        <v>788</v>
      </c>
      <c r="C156" s="351" t="s">
        <v>176</v>
      </c>
      <c r="D156" s="55" t="s">
        <v>143</v>
      </c>
      <c r="E156" s="117">
        <v>872133354</v>
      </c>
      <c r="F156" s="244" t="s">
        <v>635</v>
      </c>
      <c r="G156" s="195">
        <v>43916</v>
      </c>
      <c r="H156" s="162"/>
      <c r="I156" s="74">
        <f>104.94/78.05</f>
        <v>1.3445227418321588</v>
      </c>
      <c r="J156" s="76" t="s">
        <v>638</v>
      </c>
      <c r="K156" s="211">
        <f>+E156/I156</f>
        <v>648656453.97084045</v>
      </c>
      <c r="L156" s="172" t="s">
        <v>637</v>
      </c>
      <c r="M156" s="54" t="s">
        <v>904</v>
      </c>
    </row>
    <row r="157" spans="1:18" ht="15" x14ac:dyDescent="0.25">
      <c r="A157" s="177" t="s">
        <v>530</v>
      </c>
      <c r="B157" s="145" t="s">
        <v>788</v>
      </c>
      <c r="C157" s="351" t="s">
        <v>176</v>
      </c>
      <c r="D157" s="55" t="s">
        <v>143</v>
      </c>
      <c r="E157" s="117">
        <v>1934253887</v>
      </c>
      <c r="F157" s="244" t="s">
        <v>635</v>
      </c>
      <c r="G157" s="195">
        <v>43936</v>
      </c>
      <c r="H157" s="162"/>
      <c r="I157" s="74">
        <f>105.53/78.05</f>
        <v>1.35208199871877</v>
      </c>
      <c r="J157" s="76" t="s">
        <v>639</v>
      </c>
      <c r="K157" s="211">
        <f>+E157/I157</f>
        <v>1430574394.7725766</v>
      </c>
      <c r="L157" s="172" t="s">
        <v>637</v>
      </c>
      <c r="M157" s="54" t="s">
        <v>958</v>
      </c>
    </row>
    <row r="158" spans="1:18" s="26" customFormat="1" ht="15" x14ac:dyDescent="0.2">
      <c r="A158" s="229" t="s">
        <v>530</v>
      </c>
      <c r="B158" s="353" t="s">
        <v>788</v>
      </c>
      <c r="C158" s="351" t="s">
        <v>176</v>
      </c>
      <c r="D158" s="55" t="s">
        <v>143</v>
      </c>
      <c r="E158" s="139">
        <v>993588244.62</v>
      </c>
      <c r="F158" s="242" t="s">
        <v>635</v>
      </c>
      <c r="G158" s="197">
        <v>43972</v>
      </c>
      <c r="H158" s="144"/>
      <c r="I158" s="116">
        <f>[29]IPC!$S$13/78.05</f>
        <v>1.3542600896860988</v>
      </c>
      <c r="J158" s="228" t="s">
        <v>640</v>
      </c>
      <c r="K158" s="50">
        <f>+E158/I158</f>
        <v>733676087.9147681</v>
      </c>
      <c r="L158" s="172" t="s">
        <v>637</v>
      </c>
      <c r="M158" s="227" t="s">
        <v>957</v>
      </c>
      <c r="N158" s="1"/>
      <c r="O158" s="226"/>
      <c r="P158" s="226"/>
      <c r="Q158" s="226"/>
      <c r="R158" s="226"/>
    </row>
    <row r="159" spans="1:18" s="26" customFormat="1" ht="25.5" x14ac:dyDescent="0.25">
      <c r="A159" s="229" t="s">
        <v>530</v>
      </c>
      <c r="B159" s="353" t="s">
        <v>788</v>
      </c>
      <c r="C159" s="351" t="s">
        <v>176</v>
      </c>
      <c r="D159" s="55" t="s">
        <v>143</v>
      </c>
      <c r="E159" s="139">
        <v>738635363.88</v>
      </c>
      <c r="F159" s="242" t="s">
        <v>635</v>
      </c>
      <c r="G159" s="197">
        <v>43978</v>
      </c>
      <c r="H159" s="144"/>
      <c r="I159" s="116">
        <f>[29]IPC!$S$13/78.05</f>
        <v>1.3542600896860988</v>
      </c>
      <c r="J159" s="228" t="s">
        <v>640</v>
      </c>
      <c r="K159" s="50">
        <f>+E159/I159</f>
        <v>545416179.28887415</v>
      </c>
      <c r="L159" s="172" t="s">
        <v>637</v>
      </c>
      <c r="M159" s="227" t="s">
        <v>840</v>
      </c>
      <c r="N159" s="226" t="s">
        <v>956</v>
      </c>
      <c r="O159" s="226"/>
      <c r="P159" s="226"/>
      <c r="Q159" s="226"/>
      <c r="R159" s="226"/>
    </row>
    <row r="160" spans="1:18" s="26" customFormat="1" ht="25.5" x14ac:dyDescent="0.25">
      <c r="A160" s="229" t="s">
        <v>530</v>
      </c>
      <c r="B160" s="353" t="s">
        <v>788</v>
      </c>
      <c r="C160" s="351" t="s">
        <v>176</v>
      </c>
      <c r="D160" s="55" t="s">
        <v>143</v>
      </c>
      <c r="E160" s="243">
        <v>17584629</v>
      </c>
      <c r="F160" s="242" t="s">
        <v>635</v>
      </c>
      <c r="G160" s="197">
        <v>43993</v>
      </c>
      <c r="H160" s="144"/>
      <c r="I160" s="116">
        <f>[29]IPC!$S$14/78.05</f>
        <v>1.3499039077514414</v>
      </c>
      <c r="J160" s="228" t="s">
        <v>641</v>
      </c>
      <c r="K160" s="50">
        <f>+E160/I160</f>
        <v>13026578.33570615</v>
      </c>
      <c r="L160" s="172" t="s">
        <v>637</v>
      </c>
      <c r="M160" s="227" t="s">
        <v>839</v>
      </c>
      <c r="O160" s="226"/>
      <c r="P160" s="226"/>
      <c r="Q160" s="226"/>
      <c r="R160" s="226"/>
    </row>
    <row r="161" spans="1:18" s="26" customFormat="1" ht="15" x14ac:dyDescent="0.25">
      <c r="A161" s="229" t="s">
        <v>530</v>
      </c>
      <c r="B161" s="353" t="s">
        <v>788</v>
      </c>
      <c r="C161" s="351" t="s">
        <v>176</v>
      </c>
      <c r="D161" s="55" t="s">
        <v>143</v>
      </c>
      <c r="E161" s="243">
        <v>750489233.00999999</v>
      </c>
      <c r="F161" s="242" t="s">
        <v>635</v>
      </c>
      <c r="G161" s="197">
        <v>44018</v>
      </c>
      <c r="H161" s="144"/>
      <c r="I161" s="116">
        <f>[29]IPC!$S$15/78.05</f>
        <v>1.3449071108263935</v>
      </c>
      <c r="J161" s="228" t="s">
        <v>642</v>
      </c>
      <c r="K161" s="50">
        <f>+E161/I161</f>
        <v>558023098.37506425</v>
      </c>
      <c r="L161" s="172" t="s">
        <v>637</v>
      </c>
      <c r="M161" s="227" t="s">
        <v>838</v>
      </c>
      <c r="O161" s="226"/>
      <c r="P161" s="226"/>
      <c r="Q161" s="226"/>
      <c r="R161" s="226"/>
    </row>
    <row r="162" spans="1:18" s="26" customFormat="1" ht="15" x14ac:dyDescent="0.25">
      <c r="A162" s="229" t="s">
        <v>530</v>
      </c>
      <c r="B162" s="353" t="s">
        <v>788</v>
      </c>
      <c r="C162" s="351" t="s">
        <v>176</v>
      </c>
      <c r="D162" s="55" t="s">
        <v>143</v>
      </c>
      <c r="E162" s="243">
        <v>181387196.86000001</v>
      </c>
      <c r="F162" s="242" t="s">
        <v>635</v>
      </c>
      <c r="G162" s="197">
        <v>44061</v>
      </c>
      <c r="H162" s="144"/>
      <c r="I162" s="116">
        <f>[29]IPC!$S$16/78.05</f>
        <v>1.3449071108263935</v>
      </c>
      <c r="J162" s="228" t="s">
        <v>837</v>
      </c>
      <c r="K162" s="50">
        <f>+E162/I162</f>
        <v>134869683.86132228</v>
      </c>
      <c r="L162" s="172" t="s">
        <v>637</v>
      </c>
      <c r="M162" s="227" t="s">
        <v>836</v>
      </c>
      <c r="O162" s="226"/>
      <c r="P162" s="226"/>
      <c r="Q162" s="226"/>
      <c r="R162" s="226"/>
    </row>
    <row r="163" spans="1:18" s="26" customFormat="1" ht="15" x14ac:dyDescent="0.25">
      <c r="A163" s="229" t="s">
        <v>530</v>
      </c>
      <c r="B163" s="353" t="s">
        <v>788</v>
      </c>
      <c r="C163" s="351" t="s">
        <v>176</v>
      </c>
      <c r="D163" s="55" t="s">
        <v>143</v>
      </c>
      <c r="E163" s="243">
        <v>534754668.94</v>
      </c>
      <c r="F163" s="242" t="s">
        <v>635</v>
      </c>
      <c r="G163" s="197">
        <v>44089</v>
      </c>
      <c r="H163" s="144"/>
      <c r="I163" s="116">
        <f>[29]IPC!$S$17/78.05</f>
        <v>1.3447789878283152</v>
      </c>
      <c r="J163" s="228" t="s">
        <v>835</v>
      </c>
      <c r="K163" s="50">
        <f>+E163/I163</f>
        <v>397652457.22910631</v>
      </c>
      <c r="L163" s="172" t="s">
        <v>637</v>
      </c>
      <c r="M163" s="227" t="s">
        <v>834</v>
      </c>
      <c r="O163" s="226"/>
      <c r="P163" s="226"/>
      <c r="Q163" s="226"/>
      <c r="R163" s="226"/>
    </row>
    <row r="164" spans="1:18" s="26" customFormat="1" ht="15" x14ac:dyDescent="0.25">
      <c r="A164" s="229"/>
      <c r="B164" s="353" t="s">
        <v>788</v>
      </c>
      <c r="C164" s="351" t="s">
        <v>176</v>
      </c>
      <c r="D164" s="55" t="s">
        <v>143</v>
      </c>
      <c r="E164" s="243">
        <v>165626011.69</v>
      </c>
      <c r="F164" s="242" t="s">
        <v>635</v>
      </c>
      <c r="G164" s="197">
        <v>44132</v>
      </c>
      <c r="H164" s="144"/>
      <c r="I164" s="116">
        <f>[29]IPC!$S$18/78.05</f>
        <v>1.3490070467648945</v>
      </c>
      <c r="J164" s="228" t="s">
        <v>833</v>
      </c>
      <c r="K164" s="50">
        <f>+E164/I164</f>
        <v>122776239.07687813</v>
      </c>
      <c r="L164" s="172" t="s">
        <v>637</v>
      </c>
      <c r="M164" s="227" t="s">
        <v>832</v>
      </c>
      <c r="O164" s="226"/>
      <c r="P164" s="226"/>
      <c r="Q164" s="226"/>
      <c r="R164" s="226"/>
    </row>
    <row r="165" spans="1:18" s="26" customFormat="1" ht="15" x14ac:dyDescent="0.25">
      <c r="A165" s="229"/>
      <c r="B165" s="353" t="s">
        <v>788</v>
      </c>
      <c r="C165" s="351" t="s">
        <v>176</v>
      </c>
      <c r="D165" s="55" t="s">
        <v>143</v>
      </c>
      <c r="E165" s="243">
        <v>1548488</v>
      </c>
      <c r="F165" s="242" t="s">
        <v>635</v>
      </c>
      <c r="G165" s="197">
        <v>44162</v>
      </c>
      <c r="H165" s="144"/>
      <c r="I165" s="116">
        <f>[29]IPC!$S$19/78.05</f>
        <v>1.3482383087764254</v>
      </c>
      <c r="J165" s="228" t="s">
        <v>1019</v>
      </c>
      <c r="K165" s="50">
        <f>+E165/I165</f>
        <v>1148526.9257816211</v>
      </c>
      <c r="L165" s="172" t="s">
        <v>637</v>
      </c>
      <c r="M165" s="227" t="s">
        <v>1018</v>
      </c>
      <c r="O165" s="226"/>
      <c r="P165" s="226"/>
      <c r="Q165" s="226"/>
      <c r="R165" s="226"/>
    </row>
    <row r="166" spans="1:18" ht="26.25" x14ac:dyDescent="0.25">
      <c r="A166" s="334" t="s">
        <v>530</v>
      </c>
      <c r="B166" s="333" t="s">
        <v>788</v>
      </c>
      <c r="C166" s="351" t="s">
        <v>176</v>
      </c>
      <c r="D166" s="331" t="s">
        <v>143</v>
      </c>
      <c r="E166" s="330">
        <v>3518806545</v>
      </c>
      <c r="F166" s="329"/>
      <c r="G166" s="328">
        <v>43916</v>
      </c>
      <c r="H166" s="327"/>
      <c r="I166" s="326">
        <f>104.94/78.05</f>
        <v>1.3445227418321588</v>
      </c>
      <c r="J166" s="325" t="s">
        <v>726</v>
      </c>
      <c r="K166" s="324">
        <f>+E166/I166</f>
        <v>2617141707.9974275</v>
      </c>
      <c r="L166" s="323" t="s">
        <v>1046</v>
      </c>
      <c r="M166" s="322" t="s">
        <v>904</v>
      </c>
      <c r="N166" s="321" t="s">
        <v>1017</v>
      </c>
      <c r="O166" s="180"/>
      <c r="P166" s="180"/>
      <c r="Q166" s="180"/>
    </row>
    <row r="167" spans="1:18" s="179" customFormat="1" ht="30" x14ac:dyDescent="0.25">
      <c r="A167" s="179" t="s">
        <v>475</v>
      </c>
      <c r="B167" s="359" t="s">
        <v>193</v>
      </c>
      <c r="C167" s="359"/>
      <c r="D167" s="359"/>
      <c r="E167" s="359"/>
      <c r="F167" s="359"/>
      <c r="G167" s="184"/>
      <c r="H167" s="359"/>
      <c r="I167" s="359"/>
      <c r="J167" s="359"/>
      <c r="K167" s="359"/>
      <c r="L167" s="359"/>
      <c r="M167" s="181"/>
      <c r="O167" s="180"/>
      <c r="P167" s="180"/>
      <c r="Q167" s="180"/>
      <c r="R167" s="180"/>
    </row>
    <row r="168" spans="1:18" s="179" customFormat="1" ht="15" x14ac:dyDescent="0.25">
      <c r="A168" s="183" t="s">
        <v>530</v>
      </c>
      <c r="B168" s="140" t="s">
        <v>130</v>
      </c>
      <c r="C168" s="141" t="s">
        <v>131</v>
      </c>
      <c r="D168" s="141" t="s">
        <v>132</v>
      </c>
      <c r="E168" s="847" t="s">
        <v>133</v>
      </c>
      <c r="F168" s="848"/>
      <c r="G168" s="847" t="s">
        <v>134</v>
      </c>
      <c r="H168" s="849"/>
      <c r="I168" s="849"/>
      <c r="J168" s="849"/>
      <c r="K168" s="848"/>
      <c r="L168" s="142" t="s">
        <v>97</v>
      </c>
      <c r="M168" s="142" t="s">
        <v>787</v>
      </c>
      <c r="O168" s="180"/>
      <c r="P168" s="180"/>
      <c r="Q168" s="180"/>
      <c r="R168" s="180"/>
    </row>
    <row r="169" spans="1:18" s="179" customFormat="1" ht="45" x14ac:dyDescent="0.25">
      <c r="A169" s="183" t="s">
        <v>530</v>
      </c>
      <c r="B169" s="140"/>
      <c r="C169" s="141"/>
      <c r="D169" s="141"/>
      <c r="E169" s="143" t="s">
        <v>135</v>
      </c>
      <c r="F169" s="143" t="s">
        <v>136</v>
      </c>
      <c r="G169" s="182" t="s">
        <v>610</v>
      </c>
      <c r="H169" s="143" t="s">
        <v>137</v>
      </c>
      <c r="I169" s="143" t="s">
        <v>138</v>
      </c>
      <c r="J169" s="143" t="s">
        <v>139</v>
      </c>
      <c r="K169" s="143" t="s">
        <v>140</v>
      </c>
      <c r="L169" s="142"/>
      <c r="M169" s="181"/>
      <c r="O169" s="180"/>
      <c r="P169" s="180"/>
      <c r="Q169" s="180"/>
      <c r="R169" s="180"/>
    </row>
    <row r="170" spans="1:18" ht="15" x14ac:dyDescent="0.25">
      <c r="A170" s="177" t="s">
        <v>530</v>
      </c>
      <c r="B170" s="353" t="s">
        <v>141</v>
      </c>
      <c r="C170" s="156" t="s">
        <v>643</v>
      </c>
      <c r="D170" s="55" t="s">
        <v>143</v>
      </c>
      <c r="E170" s="211">
        <v>4270238021</v>
      </c>
      <c r="F170" s="148" t="s">
        <v>144</v>
      </c>
      <c r="G170" s="205">
        <v>42645</v>
      </c>
      <c r="H170" s="163">
        <v>3885265434</v>
      </c>
      <c r="I170" s="39">
        <f>123.78/111.82</f>
        <v>1.1069576104453587</v>
      </c>
      <c r="J170" s="75" t="s">
        <v>152</v>
      </c>
      <c r="K170" s="211">
        <f>+E170/I170</f>
        <v>3857634638.1339469</v>
      </c>
      <c r="L170" s="172" t="s">
        <v>178</v>
      </c>
      <c r="M170" s="216"/>
      <c r="N170" s="1" t="s">
        <v>950</v>
      </c>
    </row>
    <row r="171" spans="1:18" ht="15" x14ac:dyDescent="0.25">
      <c r="A171" s="177" t="s">
        <v>530</v>
      </c>
      <c r="B171" s="353" t="s">
        <v>141</v>
      </c>
      <c r="C171" s="156" t="s">
        <v>643</v>
      </c>
      <c r="D171" s="55" t="s">
        <v>143</v>
      </c>
      <c r="E171" s="211">
        <v>31161593</v>
      </c>
      <c r="F171" s="148" t="s">
        <v>144</v>
      </c>
      <c r="G171" s="205">
        <v>42395</v>
      </c>
      <c r="H171" s="163"/>
      <c r="I171" s="74">
        <f>126.15/111.82</f>
        <v>1.1281523877660526</v>
      </c>
      <c r="J171" s="76" t="s">
        <v>155</v>
      </c>
      <c r="K171" s="211">
        <f>+E171/I171</f>
        <v>27621794.128101464</v>
      </c>
      <c r="L171" s="172" t="s">
        <v>178</v>
      </c>
      <c r="M171" s="216"/>
      <c r="N171" s="1" t="s">
        <v>950</v>
      </c>
    </row>
    <row r="172" spans="1:18" ht="15" x14ac:dyDescent="0.25">
      <c r="A172" s="177" t="s">
        <v>530</v>
      </c>
      <c r="B172" s="353" t="s">
        <v>145</v>
      </c>
      <c r="C172" s="156" t="s">
        <v>643</v>
      </c>
      <c r="D172" s="55" t="s">
        <v>143</v>
      </c>
      <c r="E172" s="211">
        <v>3890427652</v>
      </c>
      <c r="F172" s="148" t="s">
        <v>194</v>
      </c>
      <c r="G172" s="205">
        <v>42474</v>
      </c>
      <c r="H172" s="163">
        <v>3330227513</v>
      </c>
      <c r="I172" s="74">
        <f>130.63/111.82</f>
        <v>1.1682167769629763</v>
      </c>
      <c r="J172" s="76" t="s">
        <v>158</v>
      </c>
      <c r="K172" s="211">
        <f>+E172/I172</f>
        <v>3330227513.1795144</v>
      </c>
      <c r="L172" s="172" t="s">
        <v>178</v>
      </c>
      <c r="M172" s="216"/>
      <c r="N172" s="1" t="s">
        <v>950</v>
      </c>
    </row>
    <row r="173" spans="1:18" ht="15" x14ac:dyDescent="0.25">
      <c r="A173" s="177" t="s">
        <v>530</v>
      </c>
      <c r="B173" s="353" t="s">
        <v>146</v>
      </c>
      <c r="C173" s="156" t="s">
        <v>643</v>
      </c>
      <c r="D173" s="55" t="s">
        <v>143</v>
      </c>
      <c r="E173" s="211">
        <v>3954459034</v>
      </c>
      <c r="F173" s="148" t="s">
        <v>195</v>
      </c>
      <c r="G173" s="241">
        <v>42650</v>
      </c>
      <c r="H173" s="163">
        <v>3330227513</v>
      </c>
      <c r="I173" s="74">
        <f>132.78/111.82</f>
        <v>1.1874441065998929</v>
      </c>
      <c r="J173" s="76" t="s">
        <v>164</v>
      </c>
      <c r="K173" s="211">
        <f>+E173/I173</f>
        <v>3330227513.0432291</v>
      </c>
      <c r="L173" s="172" t="s">
        <v>178</v>
      </c>
      <c r="M173" s="216"/>
      <c r="N173" s="1" t="s">
        <v>950</v>
      </c>
    </row>
    <row r="174" spans="1:18" ht="15" x14ac:dyDescent="0.25">
      <c r="A174" s="177" t="s">
        <v>530</v>
      </c>
      <c r="B174" s="353" t="s">
        <v>147</v>
      </c>
      <c r="C174" s="156" t="s">
        <v>643</v>
      </c>
      <c r="D174" s="55" t="s">
        <v>143</v>
      </c>
      <c r="E174" s="240">
        <v>4092052050</v>
      </c>
      <c r="F174" s="148" t="s">
        <v>196</v>
      </c>
      <c r="G174" s="205">
        <v>42885</v>
      </c>
      <c r="H174" s="163">
        <v>3330227513</v>
      </c>
      <c r="I174" s="74">
        <f>137.4/111.82</f>
        <v>1.2287605079592203</v>
      </c>
      <c r="J174" s="76" t="s">
        <v>197</v>
      </c>
      <c r="K174" s="211">
        <f>+E174/I174</f>
        <v>3330227512.5982528</v>
      </c>
      <c r="L174" s="172" t="s">
        <v>178</v>
      </c>
      <c r="M174" s="216"/>
      <c r="N174" s="1" t="s">
        <v>950</v>
      </c>
    </row>
    <row r="175" spans="1:18" ht="30" x14ac:dyDescent="0.25">
      <c r="A175" s="177" t="s">
        <v>530</v>
      </c>
      <c r="B175" s="353" t="s">
        <v>830</v>
      </c>
      <c r="C175" s="156" t="s">
        <v>831</v>
      </c>
      <c r="D175" s="55" t="s">
        <v>143</v>
      </c>
      <c r="E175" s="240">
        <v>32581947</v>
      </c>
      <c r="F175" s="148"/>
      <c r="G175" s="205">
        <v>42923</v>
      </c>
      <c r="H175" s="163"/>
      <c r="I175" s="74">
        <f>137.87/111.82</f>
        <v>1.2329636916472904</v>
      </c>
      <c r="J175" s="76" t="s">
        <v>187</v>
      </c>
      <c r="K175" s="211">
        <f>+E175/I175</f>
        <v>26425714.902009137</v>
      </c>
      <c r="L175" s="172" t="s">
        <v>830</v>
      </c>
      <c r="M175" s="216"/>
      <c r="N175" s="1" t="s">
        <v>950</v>
      </c>
    </row>
    <row r="176" spans="1:18" ht="15" x14ac:dyDescent="0.25">
      <c r="A176" s="177" t="s">
        <v>530</v>
      </c>
      <c r="B176" s="353" t="s">
        <v>148</v>
      </c>
      <c r="C176" s="156" t="s">
        <v>643</v>
      </c>
      <c r="D176" s="55" t="s">
        <v>143</v>
      </c>
      <c r="E176" s="117">
        <v>4111410375</v>
      </c>
      <c r="F176" s="148" t="s">
        <v>198</v>
      </c>
      <c r="G176" s="205">
        <v>43017</v>
      </c>
      <c r="H176" s="163">
        <v>3330227513</v>
      </c>
      <c r="I176" s="74">
        <f>138.05/111.82</f>
        <v>1.2345734215703812</v>
      </c>
      <c r="J176" s="76" t="s">
        <v>191</v>
      </c>
      <c r="K176" s="211">
        <f>+E176/I176</f>
        <v>3330227512.7308941</v>
      </c>
      <c r="L176" s="172" t="s">
        <v>178</v>
      </c>
      <c r="M176" s="216"/>
      <c r="N176" s="1" t="s">
        <v>950</v>
      </c>
    </row>
    <row r="177" spans="1:18" ht="15" x14ac:dyDescent="0.25">
      <c r="A177" s="177" t="s">
        <v>530</v>
      </c>
      <c r="B177" s="353" t="s">
        <v>149</v>
      </c>
      <c r="C177" s="156" t="s">
        <v>643</v>
      </c>
      <c r="D177" s="55" t="s">
        <v>143</v>
      </c>
      <c r="E177" s="117">
        <v>4200756490</v>
      </c>
      <c r="F177" s="148" t="s">
        <v>199</v>
      </c>
      <c r="G177" s="205">
        <v>43209</v>
      </c>
      <c r="H177" s="163">
        <v>3330227513</v>
      </c>
      <c r="I177" s="74">
        <f>141.05/111.82</f>
        <v>1.2614022536218925</v>
      </c>
      <c r="J177" s="76" t="s">
        <v>200</v>
      </c>
      <c r="K177" s="236">
        <f>E177/I177</f>
        <v>3330227513.0223322</v>
      </c>
      <c r="L177" s="172" t="s">
        <v>178</v>
      </c>
      <c r="M177" s="216" t="s">
        <v>941</v>
      </c>
    </row>
    <row r="178" spans="1:18" ht="15" x14ac:dyDescent="0.25">
      <c r="A178" s="177" t="s">
        <v>530</v>
      </c>
      <c r="B178" s="353" t="s">
        <v>150</v>
      </c>
      <c r="C178" s="156" t="s">
        <v>643</v>
      </c>
      <c r="D178" s="55" t="s">
        <v>143</v>
      </c>
      <c r="E178" s="117">
        <v>4243940445</v>
      </c>
      <c r="F178" s="148" t="s">
        <v>201</v>
      </c>
      <c r="G178" s="205">
        <v>43384</v>
      </c>
      <c r="H178" s="163">
        <v>3330227513</v>
      </c>
      <c r="I178" s="74">
        <f>142.5/111.82</f>
        <v>1.2743695224467895</v>
      </c>
      <c r="J178" s="76" t="s">
        <v>316</v>
      </c>
      <c r="K178" s="236">
        <f>E178/I178</f>
        <v>3330227512.7010527</v>
      </c>
      <c r="L178" s="172" t="s">
        <v>178</v>
      </c>
      <c r="M178" s="216" t="s">
        <v>914</v>
      </c>
    </row>
    <row r="179" spans="1:18" ht="15" x14ac:dyDescent="0.25">
      <c r="A179" s="177" t="s">
        <v>530</v>
      </c>
      <c r="B179" s="353" t="s">
        <v>151</v>
      </c>
      <c r="C179" s="156" t="s">
        <v>643</v>
      </c>
      <c r="D179" s="55" t="s">
        <v>143</v>
      </c>
      <c r="E179" s="117">
        <v>4335995951</v>
      </c>
      <c r="F179" s="198" t="s">
        <v>202</v>
      </c>
      <c r="G179" s="205">
        <v>43580</v>
      </c>
      <c r="H179" s="163">
        <v>3330227513</v>
      </c>
      <c r="I179" s="74">
        <f>101.62/78.05</f>
        <v>1.3019859064702115</v>
      </c>
      <c r="J179" s="76" t="s">
        <v>347</v>
      </c>
      <c r="K179" s="236">
        <f>E179/I179</f>
        <v>3330294075.7286949</v>
      </c>
      <c r="L179" s="172" t="s">
        <v>644</v>
      </c>
      <c r="M179" s="216" t="s">
        <v>955</v>
      </c>
    </row>
    <row r="180" spans="1:18" ht="15" x14ac:dyDescent="0.25">
      <c r="A180" s="177" t="s">
        <v>530</v>
      </c>
      <c r="B180" s="353" t="s">
        <v>179</v>
      </c>
      <c r="C180" s="156" t="s">
        <v>643</v>
      </c>
      <c r="D180" s="55" t="s">
        <v>143</v>
      </c>
      <c r="E180" s="117">
        <v>3687610549</v>
      </c>
      <c r="F180" s="198" t="s">
        <v>203</v>
      </c>
      <c r="G180" s="235">
        <v>43748</v>
      </c>
      <c r="H180" s="174">
        <v>2787313610</v>
      </c>
      <c r="I180" s="74">
        <f>103.26/78.05</f>
        <v>1.322998078155029</v>
      </c>
      <c r="J180" s="76" t="s">
        <v>470</v>
      </c>
      <c r="K180" s="236">
        <f>E180/I180</f>
        <v>2787313609.8145456</v>
      </c>
      <c r="L180" s="172" t="s">
        <v>178</v>
      </c>
      <c r="M180" s="216" t="s">
        <v>945</v>
      </c>
    </row>
    <row r="181" spans="1:18" ht="15" x14ac:dyDescent="0.25">
      <c r="A181" s="177" t="s">
        <v>530</v>
      </c>
      <c r="B181" s="353" t="s">
        <v>180</v>
      </c>
      <c r="C181" s="156" t="s">
        <v>643</v>
      </c>
      <c r="D181" s="55" t="s">
        <v>143</v>
      </c>
      <c r="E181" s="117">
        <v>3768676557</v>
      </c>
      <c r="F181" s="198" t="s">
        <v>204</v>
      </c>
      <c r="G181" s="235">
        <v>43935</v>
      </c>
      <c r="H181" s="174">
        <v>2787313610</v>
      </c>
      <c r="I181" s="74">
        <f>105.53/78.05</f>
        <v>1.35208199871877</v>
      </c>
      <c r="J181" s="76" t="s">
        <v>645</v>
      </c>
      <c r="K181" s="236">
        <f>E181/I181</f>
        <v>2787313610.0999718</v>
      </c>
      <c r="L181" s="172" t="s">
        <v>178</v>
      </c>
      <c r="M181" s="216" t="s">
        <v>930</v>
      </c>
    </row>
    <row r="182" spans="1:18" ht="15" x14ac:dyDescent="0.2">
      <c r="A182" s="177" t="s">
        <v>530</v>
      </c>
      <c r="B182" s="841" t="s">
        <v>181</v>
      </c>
      <c r="C182" s="156" t="s">
        <v>643</v>
      </c>
      <c r="D182" s="55" t="s">
        <v>143</v>
      </c>
      <c r="E182" s="239">
        <v>2486181857.1399999</v>
      </c>
      <c r="F182" s="198" t="s">
        <v>205</v>
      </c>
      <c r="G182" s="235">
        <v>44126</v>
      </c>
      <c r="H182" s="845">
        <v>1848766139</v>
      </c>
      <c r="I182" s="74">
        <f>[29]IPC!$S$18/78.05</f>
        <v>1.3490070467648945</v>
      </c>
      <c r="J182" s="76" t="s">
        <v>829</v>
      </c>
      <c r="K182" s="236">
        <f>E182/I182</f>
        <v>1842971734.7305248</v>
      </c>
      <c r="L182" s="238" t="str">
        <f>IF(K182&lt;H182,"Incumplió","Cumplió")</f>
        <v>Incumplió</v>
      </c>
      <c r="M182" s="54" t="s">
        <v>828</v>
      </c>
      <c r="N182" s="237"/>
    </row>
    <row r="183" spans="1:18" ht="15" x14ac:dyDescent="0.2">
      <c r="A183" s="177"/>
      <c r="B183" s="842"/>
      <c r="C183" s="156" t="s">
        <v>643</v>
      </c>
      <c r="D183" s="55" t="s">
        <v>143</v>
      </c>
      <c r="E183" s="239">
        <v>7816692</v>
      </c>
      <c r="F183" s="198" t="s">
        <v>850</v>
      </c>
      <c r="G183" s="235">
        <v>44134</v>
      </c>
      <c r="H183" s="846"/>
      <c r="I183" s="74">
        <f>[29]IPC!$S$18/78.05</f>
        <v>1.3490070467648945</v>
      </c>
      <c r="J183" s="76" t="s">
        <v>829</v>
      </c>
      <c r="K183" s="236">
        <f>E183/I183</f>
        <v>5794404.1276474493</v>
      </c>
      <c r="L183" s="172" t="s">
        <v>178</v>
      </c>
      <c r="M183" s="54" t="s">
        <v>846</v>
      </c>
      <c r="N183" s="237"/>
    </row>
    <row r="184" spans="1:18" ht="15" x14ac:dyDescent="0.2">
      <c r="A184" s="177" t="s">
        <v>530</v>
      </c>
      <c r="B184" s="353" t="s">
        <v>182</v>
      </c>
      <c r="C184" s="157"/>
      <c r="D184" s="55" t="s">
        <v>143</v>
      </c>
      <c r="E184" s="172"/>
      <c r="F184" s="198" t="s">
        <v>206</v>
      </c>
      <c r="G184" s="235"/>
      <c r="H184" s="174">
        <v>1848766139</v>
      </c>
      <c r="I184" s="168"/>
      <c r="J184" s="168"/>
      <c r="K184" s="236">
        <v>0</v>
      </c>
      <c r="L184" s="172"/>
      <c r="M184" s="54"/>
    </row>
    <row r="185" spans="1:18" s="26" customFormat="1" ht="38.25" x14ac:dyDescent="0.25">
      <c r="A185" s="229" t="s">
        <v>530</v>
      </c>
      <c r="B185" s="353" t="s">
        <v>183</v>
      </c>
      <c r="C185" s="157"/>
      <c r="D185" s="55" t="s">
        <v>143</v>
      </c>
      <c r="E185" s="172"/>
      <c r="F185" s="198" t="s">
        <v>646</v>
      </c>
      <c r="G185" s="235"/>
      <c r="H185" s="174">
        <v>2542964000</v>
      </c>
      <c r="I185" s="168"/>
      <c r="J185" s="168"/>
      <c r="K185" s="234">
        <v>0</v>
      </c>
      <c r="L185" s="172"/>
      <c r="M185" s="227"/>
      <c r="O185" s="226"/>
      <c r="P185" s="226"/>
      <c r="Q185" s="226"/>
      <c r="R185" s="226"/>
    </row>
    <row r="186" spans="1:18" s="26" customFormat="1" ht="15" x14ac:dyDescent="0.25">
      <c r="A186" s="229" t="s">
        <v>530</v>
      </c>
      <c r="B186" s="353"/>
      <c r="C186" s="157"/>
      <c r="D186" s="55"/>
      <c r="E186" s="172"/>
      <c r="F186" s="198"/>
      <c r="G186" s="235"/>
      <c r="H186" s="174"/>
      <c r="I186" s="168"/>
      <c r="J186" s="168"/>
      <c r="K186" s="234"/>
      <c r="L186" s="172"/>
      <c r="M186" s="227"/>
      <c r="O186" s="226"/>
      <c r="P186" s="226"/>
      <c r="Q186" s="226"/>
      <c r="R186" s="226"/>
    </row>
    <row r="187" spans="1:18" s="179" customFormat="1" ht="15" x14ac:dyDescent="0.25">
      <c r="A187" s="179" t="s">
        <v>476</v>
      </c>
      <c r="B187" s="359" t="s">
        <v>207</v>
      </c>
      <c r="C187" s="359"/>
      <c r="D187" s="359"/>
      <c r="E187" s="359"/>
      <c r="F187" s="359"/>
      <c r="G187" s="184"/>
      <c r="H187" s="359"/>
      <c r="I187" s="359"/>
      <c r="J187" s="359"/>
      <c r="K187" s="359"/>
      <c r="L187" s="359"/>
      <c r="M187" s="181"/>
      <c r="O187" s="180"/>
      <c r="P187" s="180"/>
      <c r="Q187" s="180"/>
      <c r="R187" s="180"/>
    </row>
    <row r="188" spans="1:18" s="361" customFormat="1" ht="15" x14ac:dyDescent="0.2">
      <c r="A188" s="233" t="s">
        <v>530</v>
      </c>
      <c r="B188" s="140" t="s">
        <v>130</v>
      </c>
      <c r="C188" s="141" t="s">
        <v>131</v>
      </c>
      <c r="D188" s="141" t="s">
        <v>132</v>
      </c>
      <c r="E188" s="847" t="s">
        <v>133</v>
      </c>
      <c r="F188" s="848"/>
      <c r="G188" s="847" t="s">
        <v>134</v>
      </c>
      <c r="H188" s="849"/>
      <c r="I188" s="849"/>
      <c r="J188" s="849"/>
      <c r="K188" s="848"/>
      <c r="L188" s="142" t="s">
        <v>97</v>
      </c>
      <c r="M188" s="142" t="s">
        <v>787</v>
      </c>
      <c r="O188" s="232"/>
      <c r="P188" s="232"/>
      <c r="Q188" s="232"/>
      <c r="R188" s="232"/>
    </row>
    <row r="189" spans="1:18" s="361" customFormat="1" ht="45" x14ac:dyDescent="0.2">
      <c r="A189" s="233" t="s">
        <v>530</v>
      </c>
      <c r="B189" s="140"/>
      <c r="C189" s="141"/>
      <c r="D189" s="141"/>
      <c r="E189" s="143" t="s">
        <v>135</v>
      </c>
      <c r="F189" s="143" t="s">
        <v>136</v>
      </c>
      <c r="G189" s="182" t="s">
        <v>610</v>
      </c>
      <c r="H189" s="143" t="s">
        <v>137</v>
      </c>
      <c r="I189" s="143" t="s">
        <v>138</v>
      </c>
      <c r="J189" s="143" t="s">
        <v>139</v>
      </c>
      <c r="K189" s="143" t="s">
        <v>140</v>
      </c>
      <c r="L189" s="142"/>
      <c r="M189" s="187"/>
      <c r="O189" s="232"/>
      <c r="P189" s="232"/>
      <c r="Q189" s="232"/>
      <c r="R189" s="232"/>
    </row>
    <row r="190" spans="1:18" ht="28.5" x14ac:dyDescent="0.2">
      <c r="A190" s="177" t="s">
        <v>530</v>
      </c>
      <c r="B190" s="353" t="s">
        <v>141</v>
      </c>
      <c r="C190" s="156" t="s">
        <v>327</v>
      </c>
      <c r="D190" s="55" t="s">
        <v>143</v>
      </c>
      <c r="E190" s="230">
        <v>384680737</v>
      </c>
      <c r="F190" s="4" t="s">
        <v>144</v>
      </c>
      <c r="G190" s="231">
        <v>42278</v>
      </c>
      <c r="H190" s="845">
        <v>350000000</v>
      </c>
      <c r="I190" s="39">
        <f>123.78/111.82</f>
        <v>1.1069576104453587</v>
      </c>
      <c r="J190" s="75" t="s">
        <v>152</v>
      </c>
      <c r="K190" s="211">
        <f>+E190/I190</f>
        <v>347511714.42349327</v>
      </c>
      <c r="L190" s="172" t="s">
        <v>178</v>
      </c>
      <c r="M190" s="54"/>
      <c r="N190" s="1" t="s">
        <v>950</v>
      </c>
    </row>
    <row r="191" spans="1:18" ht="28.5" x14ac:dyDescent="0.2">
      <c r="A191" s="177" t="s">
        <v>530</v>
      </c>
      <c r="B191" s="353" t="s">
        <v>141</v>
      </c>
      <c r="C191" s="156" t="s">
        <v>327</v>
      </c>
      <c r="D191" s="55" t="s">
        <v>143</v>
      </c>
      <c r="E191" s="230">
        <v>2807165</v>
      </c>
      <c r="F191" s="4" t="s">
        <v>144</v>
      </c>
      <c r="G191" s="231">
        <v>42395</v>
      </c>
      <c r="H191" s="846"/>
      <c r="I191" s="74">
        <f>126.15/111.82</f>
        <v>1.1281523877660526</v>
      </c>
      <c r="J191" s="76" t="s">
        <v>155</v>
      </c>
      <c r="K191" s="211">
        <f>+E191/I191</f>
        <v>2488285.297661514</v>
      </c>
      <c r="L191" s="172" t="s">
        <v>178</v>
      </c>
      <c r="M191" s="54"/>
      <c r="N191" s="1" t="s">
        <v>950</v>
      </c>
    </row>
    <row r="192" spans="1:18" ht="42.75" x14ac:dyDescent="0.2">
      <c r="A192" s="177" t="s">
        <v>530</v>
      </c>
      <c r="B192" s="353" t="s">
        <v>145</v>
      </c>
      <c r="C192" s="156" t="s">
        <v>327</v>
      </c>
      <c r="D192" s="55" t="s">
        <v>143</v>
      </c>
      <c r="E192" s="230">
        <v>394853336</v>
      </c>
      <c r="F192" s="4" t="s">
        <v>647</v>
      </c>
      <c r="G192" s="231">
        <v>42398</v>
      </c>
      <c r="H192" s="163">
        <v>350000000</v>
      </c>
      <c r="I192" s="74">
        <f>126.15/111.82</f>
        <v>1.1281523877660526</v>
      </c>
      <c r="J192" s="76" t="s">
        <v>156</v>
      </c>
      <c r="K192" s="211">
        <f>+E192/I192</f>
        <v>350000000.24986124</v>
      </c>
      <c r="L192" s="172" t="s">
        <v>178</v>
      </c>
      <c r="M192" s="54"/>
      <c r="N192" s="1" t="s">
        <v>950</v>
      </c>
    </row>
    <row r="193" spans="1:18" ht="42.75" x14ac:dyDescent="0.2">
      <c r="A193" s="177" t="s">
        <v>530</v>
      </c>
      <c r="B193" s="353" t="s">
        <v>146</v>
      </c>
      <c r="C193" s="156" t="s">
        <v>327</v>
      </c>
      <c r="D193" s="55" t="s">
        <v>143</v>
      </c>
      <c r="E193" s="230">
        <v>417546056</v>
      </c>
      <c r="F193" s="4" t="s">
        <v>647</v>
      </c>
      <c r="G193" s="231">
        <v>42765</v>
      </c>
      <c r="H193" s="163">
        <v>350000000</v>
      </c>
      <c r="I193" s="74">
        <f>133.4/111.82</f>
        <v>1.1929887318905386</v>
      </c>
      <c r="J193" s="76" t="s">
        <v>208</v>
      </c>
      <c r="K193" s="211">
        <f>+E193/I193</f>
        <v>349999999.86446768</v>
      </c>
      <c r="L193" s="172" t="s">
        <v>178</v>
      </c>
      <c r="M193" s="54"/>
      <c r="N193" s="1" t="s">
        <v>950</v>
      </c>
    </row>
    <row r="194" spans="1:18" ht="42.75" x14ac:dyDescent="0.2">
      <c r="A194" s="177" t="s">
        <v>530</v>
      </c>
      <c r="B194" s="353" t="s">
        <v>147</v>
      </c>
      <c r="C194" s="156" t="s">
        <v>327</v>
      </c>
      <c r="D194" s="55" t="s">
        <v>143</v>
      </c>
      <c r="E194" s="230">
        <v>434604722</v>
      </c>
      <c r="F194" s="4" t="s">
        <v>647</v>
      </c>
      <c r="G194" s="231">
        <v>43223</v>
      </c>
      <c r="H194" s="845">
        <v>350000000</v>
      </c>
      <c r="I194" s="74">
        <f>141.05/111.82</f>
        <v>1.2614022536218925</v>
      </c>
      <c r="J194" s="76" t="s">
        <v>237</v>
      </c>
      <c r="K194" s="211">
        <f>+E194/I194</f>
        <v>344540943.02757883</v>
      </c>
      <c r="L194" s="172" t="s">
        <v>178</v>
      </c>
      <c r="M194" s="54" t="s">
        <v>954</v>
      </c>
    </row>
    <row r="195" spans="1:18" ht="42.75" x14ac:dyDescent="0.2">
      <c r="A195" s="177" t="s">
        <v>530</v>
      </c>
      <c r="B195" s="353" t="s">
        <v>283</v>
      </c>
      <c r="C195" s="156" t="s">
        <v>327</v>
      </c>
      <c r="D195" s="55" t="s">
        <v>143</v>
      </c>
      <c r="E195" s="230">
        <v>10047398</v>
      </c>
      <c r="F195" s="4" t="s">
        <v>647</v>
      </c>
      <c r="G195" s="231">
        <v>43263</v>
      </c>
      <c r="H195" s="846"/>
      <c r="I195" s="74">
        <f>142.06/111.82</f>
        <v>1.2704346270792346</v>
      </c>
      <c r="J195" s="76" t="s">
        <v>237</v>
      </c>
      <c r="K195" s="211">
        <f>+E195/I195</f>
        <v>7908630.4685344212</v>
      </c>
      <c r="L195" s="172" t="s">
        <v>648</v>
      </c>
      <c r="M195" s="54" t="s">
        <v>953</v>
      </c>
    </row>
    <row r="196" spans="1:18" ht="42.75" x14ac:dyDescent="0.2">
      <c r="A196" s="177" t="s">
        <v>530</v>
      </c>
      <c r="B196" s="353" t="s">
        <v>148</v>
      </c>
      <c r="C196" s="156" t="s">
        <v>327</v>
      </c>
      <c r="D196" s="55" t="s">
        <v>143</v>
      </c>
      <c r="E196" s="230">
        <v>446029333</v>
      </c>
      <c r="F196" s="4" t="s">
        <v>647</v>
      </c>
      <c r="G196" s="231">
        <v>43399</v>
      </c>
      <c r="H196" s="163">
        <v>350000000</v>
      </c>
      <c r="I196" s="74">
        <f>142.5/111.82</f>
        <v>1.2743695224467895</v>
      </c>
      <c r="J196" s="76" t="s">
        <v>316</v>
      </c>
      <c r="K196" s="211">
        <f>+E196/I196</f>
        <v>350000000.11270177</v>
      </c>
      <c r="L196" s="172" t="s">
        <v>178</v>
      </c>
      <c r="M196" s="54" t="s">
        <v>952</v>
      </c>
    </row>
    <row r="197" spans="1:18" ht="42.75" x14ac:dyDescent="0.2">
      <c r="A197" s="177" t="s">
        <v>530</v>
      </c>
      <c r="B197" s="353" t="s">
        <v>149</v>
      </c>
      <c r="C197" s="156" t="s">
        <v>327</v>
      </c>
      <c r="D197" s="55" t="s">
        <v>143</v>
      </c>
      <c r="E197" s="230">
        <v>477093543</v>
      </c>
      <c r="F197" s="4" t="s">
        <v>647</v>
      </c>
      <c r="G197" s="231">
        <v>43445</v>
      </c>
      <c r="H197" s="163">
        <v>350000000</v>
      </c>
      <c r="I197" s="74">
        <f>142.84/111.82</f>
        <v>1.2774101234126276</v>
      </c>
      <c r="J197" s="76" t="s">
        <v>326</v>
      </c>
      <c r="K197" s="211">
        <f>+E197/I197</f>
        <v>373485018.04998595</v>
      </c>
      <c r="L197" s="172" t="s">
        <v>178</v>
      </c>
      <c r="M197" s="54" t="s">
        <v>951</v>
      </c>
    </row>
    <row r="198" spans="1:18" ht="42.75" x14ac:dyDescent="0.2">
      <c r="A198" s="177" t="s">
        <v>530</v>
      </c>
      <c r="B198" s="353" t="s">
        <v>150</v>
      </c>
      <c r="C198" s="156" t="s">
        <v>327</v>
      </c>
      <c r="D198" s="55" t="s">
        <v>143</v>
      </c>
      <c r="E198" s="230">
        <v>463049327</v>
      </c>
      <c r="F198" s="4" t="s">
        <v>647</v>
      </c>
      <c r="G198" s="231">
        <v>43748</v>
      </c>
      <c r="H198" s="163">
        <v>350000000</v>
      </c>
      <c r="I198" s="74">
        <f>103.26/78.05</f>
        <v>1.322998078155029</v>
      </c>
      <c r="J198" s="76" t="s">
        <v>461</v>
      </c>
      <c r="K198" s="211">
        <f>+E198/I198</f>
        <v>349999999.73222929</v>
      </c>
      <c r="L198" s="172" t="s">
        <v>467</v>
      </c>
      <c r="M198" s="54" t="s">
        <v>945</v>
      </c>
    </row>
    <row r="199" spans="1:18" ht="15" x14ac:dyDescent="0.2">
      <c r="A199" s="177" t="s">
        <v>530</v>
      </c>
      <c r="B199" s="841" t="s">
        <v>151</v>
      </c>
      <c r="C199" s="156" t="s">
        <v>327</v>
      </c>
      <c r="D199" s="55" t="s">
        <v>143</v>
      </c>
      <c r="E199" s="230">
        <v>470672645.74000001</v>
      </c>
      <c r="F199" s="852" t="s">
        <v>647</v>
      </c>
      <c r="G199" s="175">
        <v>44118</v>
      </c>
      <c r="H199" s="845">
        <v>350000000</v>
      </c>
      <c r="I199" s="74">
        <f>105.29/78.05</f>
        <v>1.3490070467648945</v>
      </c>
      <c r="J199" s="76" t="s">
        <v>827</v>
      </c>
      <c r="K199" s="211">
        <f>+E199/I199</f>
        <v>348903029.72748595</v>
      </c>
      <c r="L199" s="857" t="s">
        <v>826</v>
      </c>
      <c r="M199" s="54" t="s">
        <v>791</v>
      </c>
    </row>
    <row r="200" spans="1:18" ht="15" x14ac:dyDescent="0.2">
      <c r="A200" s="177"/>
      <c r="B200" s="842"/>
      <c r="C200" s="156" t="s">
        <v>327</v>
      </c>
      <c r="D200" s="55"/>
      <c r="E200" s="230">
        <v>1479820</v>
      </c>
      <c r="F200" s="853"/>
      <c r="G200" s="175">
        <v>44134</v>
      </c>
      <c r="H200" s="846"/>
      <c r="I200" s="74">
        <f>105.29/78.05</f>
        <v>1.3490070467648945</v>
      </c>
      <c r="J200" s="76" t="s">
        <v>827</v>
      </c>
      <c r="K200" s="211">
        <f>+E200/I200</f>
        <v>1096969.8071991641</v>
      </c>
      <c r="L200" s="858"/>
      <c r="M200" s="54"/>
    </row>
    <row r="201" spans="1:18" s="179" customFormat="1" ht="25.5" x14ac:dyDescent="0.25">
      <c r="A201" s="179" t="s">
        <v>328</v>
      </c>
      <c r="B201" s="359" t="s">
        <v>209</v>
      </c>
      <c r="C201" s="359"/>
      <c r="D201" s="359"/>
      <c r="E201" s="359"/>
      <c r="F201" s="359"/>
      <c r="G201" s="184"/>
      <c r="H201" s="359"/>
      <c r="I201" s="359"/>
      <c r="J201" s="359"/>
      <c r="K201" s="359"/>
      <c r="L201" s="359"/>
      <c r="M201" s="181"/>
      <c r="O201" s="180"/>
      <c r="P201" s="180"/>
      <c r="Q201" s="180"/>
      <c r="R201" s="180"/>
    </row>
    <row r="202" spans="1:18" s="179" customFormat="1" ht="15" x14ac:dyDescent="0.25">
      <c r="A202" s="183" t="s">
        <v>530</v>
      </c>
      <c r="B202" s="140" t="s">
        <v>130</v>
      </c>
      <c r="C202" s="141" t="s">
        <v>131</v>
      </c>
      <c r="D202" s="141" t="s">
        <v>132</v>
      </c>
      <c r="E202" s="847" t="s">
        <v>133</v>
      </c>
      <c r="F202" s="848"/>
      <c r="G202" s="847" t="s">
        <v>134</v>
      </c>
      <c r="H202" s="849"/>
      <c r="I202" s="849"/>
      <c r="J202" s="849"/>
      <c r="K202" s="848"/>
      <c r="L202" s="142" t="s">
        <v>97</v>
      </c>
      <c r="M202" s="142" t="s">
        <v>787</v>
      </c>
      <c r="O202" s="180"/>
      <c r="P202" s="180"/>
      <c r="Q202" s="180"/>
      <c r="R202" s="180"/>
    </row>
    <row r="203" spans="1:18" s="179" customFormat="1" ht="45" x14ac:dyDescent="0.25">
      <c r="A203" s="183" t="s">
        <v>530</v>
      </c>
      <c r="B203" s="140"/>
      <c r="C203" s="141"/>
      <c r="D203" s="141"/>
      <c r="E203" s="143" t="s">
        <v>135</v>
      </c>
      <c r="F203" s="143" t="s">
        <v>136</v>
      </c>
      <c r="G203" s="182" t="s">
        <v>610</v>
      </c>
      <c r="H203" s="143" t="s">
        <v>137</v>
      </c>
      <c r="I203" s="143" t="s">
        <v>138</v>
      </c>
      <c r="J203" s="143" t="s">
        <v>139</v>
      </c>
      <c r="K203" s="143" t="s">
        <v>140</v>
      </c>
      <c r="L203" s="142"/>
      <c r="M203" s="181"/>
      <c r="O203" s="180"/>
      <c r="P203" s="180"/>
      <c r="Q203" s="180"/>
      <c r="R203" s="180"/>
    </row>
    <row r="204" spans="1:18" ht="57.75" x14ac:dyDescent="0.25">
      <c r="A204" s="177" t="s">
        <v>530</v>
      </c>
      <c r="B204" s="353" t="s">
        <v>825</v>
      </c>
      <c r="C204" s="156" t="s">
        <v>328</v>
      </c>
      <c r="D204" s="55" t="s">
        <v>143</v>
      </c>
      <c r="E204" s="117">
        <v>310301163.36000001</v>
      </c>
      <c r="F204" s="4" t="s">
        <v>649</v>
      </c>
      <c r="G204" s="205">
        <v>42278</v>
      </c>
      <c r="H204" s="163">
        <v>252000000</v>
      </c>
      <c r="I204" s="39">
        <f>123.78/111.82</f>
        <v>1.1069576104453587</v>
      </c>
      <c r="J204" s="75" t="s">
        <v>152</v>
      </c>
      <c r="K204" s="211">
        <f>+E204/I204</f>
        <v>280318921.367872</v>
      </c>
      <c r="L204" s="172" t="s">
        <v>178</v>
      </c>
      <c r="M204" s="54"/>
      <c r="N204" s="1" t="s">
        <v>950</v>
      </c>
    </row>
    <row r="205" spans="1:18" s="26" customFormat="1" ht="52.5" customHeight="1" x14ac:dyDescent="0.2">
      <c r="A205" s="229" t="s">
        <v>530</v>
      </c>
      <c r="B205" s="841" t="s">
        <v>824</v>
      </c>
      <c r="C205" s="156" t="s">
        <v>328</v>
      </c>
      <c r="D205" s="55" t="s">
        <v>143</v>
      </c>
      <c r="E205" s="139">
        <v>67589211</v>
      </c>
      <c r="F205" s="852" t="s">
        <v>210</v>
      </c>
      <c r="G205" s="178">
        <v>42374</v>
      </c>
      <c r="H205" s="845">
        <v>60000000</v>
      </c>
      <c r="I205" s="116">
        <f>126.15/111.82</f>
        <v>1.1281523877660526</v>
      </c>
      <c r="J205" s="228" t="s">
        <v>155</v>
      </c>
      <c r="K205" s="50">
        <f>+E205/I205</f>
        <v>59911419.532461353</v>
      </c>
      <c r="L205" s="172" t="s">
        <v>178</v>
      </c>
      <c r="M205" s="227"/>
      <c r="N205" s="1" t="s">
        <v>950</v>
      </c>
      <c r="O205" s="226"/>
      <c r="P205" s="226"/>
      <c r="Q205" s="226"/>
      <c r="R205" s="226"/>
    </row>
    <row r="206" spans="1:18" s="26" customFormat="1" ht="44.25" customHeight="1" x14ac:dyDescent="0.2">
      <c r="A206" s="229" t="s">
        <v>530</v>
      </c>
      <c r="B206" s="842"/>
      <c r="C206" s="156" t="s">
        <v>328</v>
      </c>
      <c r="D206" s="55" t="s">
        <v>143</v>
      </c>
      <c r="E206" s="139">
        <v>1896513</v>
      </c>
      <c r="F206" s="853"/>
      <c r="G206" s="178">
        <v>42398</v>
      </c>
      <c r="H206" s="846"/>
      <c r="I206" s="116">
        <f>126.15/111.82</f>
        <v>1.1281523877660526</v>
      </c>
      <c r="J206" s="228" t="s">
        <v>155</v>
      </c>
      <c r="K206" s="50">
        <f>+E206/I206</f>
        <v>1681078.7448275862</v>
      </c>
      <c r="L206" s="172" t="s">
        <v>178</v>
      </c>
      <c r="M206" s="227"/>
      <c r="N206" s="1" t="s">
        <v>950</v>
      </c>
      <c r="O206" s="226"/>
      <c r="P206" s="226"/>
      <c r="Q206" s="226"/>
      <c r="R206" s="226"/>
    </row>
    <row r="207" spans="1:18" ht="15" x14ac:dyDescent="0.25">
      <c r="A207" s="177" t="s">
        <v>530</v>
      </c>
      <c r="B207" s="353" t="s">
        <v>823</v>
      </c>
      <c r="C207" s="156" t="s">
        <v>328</v>
      </c>
      <c r="D207" s="55" t="s">
        <v>143</v>
      </c>
      <c r="E207" s="117">
        <v>71162374</v>
      </c>
      <c r="F207" s="4"/>
      <c r="G207" s="205">
        <v>42556</v>
      </c>
      <c r="H207" s="163">
        <v>60000000</v>
      </c>
      <c r="I207" s="74">
        <f>132.58/111.82</f>
        <v>1.1856555177964587</v>
      </c>
      <c r="J207" s="76" t="s">
        <v>161</v>
      </c>
      <c r="K207" s="211">
        <f>+E207/I207</f>
        <v>60019434.761502482</v>
      </c>
      <c r="L207" s="172" t="s">
        <v>178</v>
      </c>
      <c r="M207" s="54"/>
      <c r="N207" s="1" t="s">
        <v>950</v>
      </c>
    </row>
    <row r="208" spans="1:18" ht="15" x14ac:dyDescent="0.25">
      <c r="A208" s="177" t="s">
        <v>530</v>
      </c>
      <c r="B208" s="353" t="s">
        <v>822</v>
      </c>
      <c r="C208" s="156" t="s">
        <v>328</v>
      </c>
      <c r="D208" s="55" t="s">
        <v>143</v>
      </c>
      <c r="E208" s="117">
        <v>71579324</v>
      </c>
      <c r="F208" s="4" t="s">
        <v>211</v>
      </c>
      <c r="G208" s="205">
        <v>42741</v>
      </c>
      <c r="H208" s="163">
        <v>60000000</v>
      </c>
      <c r="I208" s="74">
        <f>133.4/111.82</f>
        <v>1.1929887318905386</v>
      </c>
      <c r="J208" s="76" t="s">
        <v>166</v>
      </c>
      <c r="K208" s="211">
        <f>+E208/I208</f>
        <v>60000000.072563708</v>
      </c>
      <c r="L208" s="172" t="s">
        <v>178</v>
      </c>
      <c r="M208" s="54"/>
      <c r="N208" s="1" t="s">
        <v>950</v>
      </c>
    </row>
    <row r="209" spans="1:18" ht="15" x14ac:dyDescent="0.25">
      <c r="A209" s="177" t="s">
        <v>530</v>
      </c>
      <c r="B209" s="353" t="s">
        <v>821</v>
      </c>
      <c r="C209" s="156" t="s">
        <v>328</v>
      </c>
      <c r="D209" s="55" t="s">
        <v>143</v>
      </c>
      <c r="E209" s="117">
        <v>300633160</v>
      </c>
      <c r="F209" s="4" t="s">
        <v>212</v>
      </c>
      <c r="G209" s="205">
        <v>42741</v>
      </c>
      <c r="H209" s="163">
        <v>252000000</v>
      </c>
      <c r="I209" s="74">
        <f>133.4/111.82</f>
        <v>1.1929887318905386</v>
      </c>
      <c r="J209" s="76" t="s">
        <v>166</v>
      </c>
      <c r="K209" s="211">
        <f>+E209/I209</f>
        <v>251999999.63418287</v>
      </c>
      <c r="L209" s="172" t="s">
        <v>178</v>
      </c>
      <c r="M209" s="54"/>
      <c r="N209" s="1" t="s">
        <v>950</v>
      </c>
    </row>
    <row r="210" spans="1:18" ht="15" x14ac:dyDescent="0.25">
      <c r="A210" s="177" t="s">
        <v>530</v>
      </c>
      <c r="B210" s="353" t="s">
        <v>820</v>
      </c>
      <c r="C210" s="156" t="s">
        <v>328</v>
      </c>
      <c r="D210" s="55" t="s">
        <v>143</v>
      </c>
      <c r="E210" s="117">
        <v>73891969</v>
      </c>
      <c r="F210" s="4" t="s">
        <v>213</v>
      </c>
      <c r="G210" s="205">
        <v>42913</v>
      </c>
      <c r="H210" s="163">
        <v>60000000</v>
      </c>
      <c r="I210" s="74">
        <f>137.71/111.82</f>
        <v>1.2315328206045431</v>
      </c>
      <c r="J210" s="76" t="s">
        <v>214</v>
      </c>
      <c r="K210" s="211">
        <f>+E210/I210</f>
        <v>59999999.808147557</v>
      </c>
      <c r="L210" s="172" t="s">
        <v>178</v>
      </c>
      <c r="M210" s="54"/>
      <c r="N210" s="1" t="s">
        <v>950</v>
      </c>
    </row>
    <row r="211" spans="1:18" ht="15" x14ac:dyDescent="0.25">
      <c r="A211" s="177" t="s">
        <v>530</v>
      </c>
      <c r="B211" s="353" t="s">
        <v>819</v>
      </c>
      <c r="C211" s="156" t="s">
        <v>328</v>
      </c>
      <c r="D211" s="55" t="s">
        <v>143</v>
      </c>
      <c r="E211" s="117">
        <v>74503666</v>
      </c>
      <c r="F211" s="4" t="s">
        <v>215</v>
      </c>
      <c r="G211" s="205">
        <v>43116</v>
      </c>
      <c r="H211" s="163">
        <v>60000000</v>
      </c>
      <c r="I211" s="74">
        <f>138.85/111.82</f>
        <v>1.2417277767841173</v>
      </c>
      <c r="J211" s="76" t="s">
        <v>216</v>
      </c>
      <c r="K211" s="211">
        <f>+E211/I211</f>
        <v>59999999.511127122</v>
      </c>
      <c r="L211" s="172" t="s">
        <v>650</v>
      </c>
      <c r="M211" s="54"/>
    </row>
    <row r="212" spans="1:18" ht="15" x14ac:dyDescent="0.25">
      <c r="A212" s="177" t="s">
        <v>530</v>
      </c>
      <c r="B212" s="353" t="s">
        <v>818</v>
      </c>
      <c r="C212" s="156" t="s">
        <v>328</v>
      </c>
      <c r="D212" s="55" t="s">
        <v>143</v>
      </c>
      <c r="E212" s="117">
        <f>387419066-74503667</f>
        <v>312915399</v>
      </c>
      <c r="F212" s="4" t="s">
        <v>217</v>
      </c>
      <c r="G212" s="205">
        <v>43116</v>
      </c>
      <c r="H212" s="163">
        <v>252000000</v>
      </c>
      <c r="I212" s="74">
        <f>138.85/111.82</f>
        <v>1.2417277767841173</v>
      </c>
      <c r="J212" s="76" t="s">
        <v>216</v>
      </c>
      <c r="K212" s="211">
        <f>+E212/I212</f>
        <v>251999999.39632699</v>
      </c>
      <c r="L212" s="172" t="s">
        <v>218</v>
      </c>
      <c r="M212" s="54" t="s">
        <v>943</v>
      </c>
      <c r="N212" s="169" t="s">
        <v>949</v>
      </c>
    </row>
    <row r="213" spans="1:18" ht="15" x14ac:dyDescent="0.25">
      <c r="A213" s="177" t="s">
        <v>530</v>
      </c>
      <c r="B213" s="353" t="s">
        <v>817</v>
      </c>
      <c r="C213" s="156" t="s">
        <v>328</v>
      </c>
      <c r="D213" s="55" t="s">
        <v>143</v>
      </c>
      <c r="E213" s="225">
        <v>76344124.489999995</v>
      </c>
      <c r="F213" s="4" t="s">
        <v>298</v>
      </c>
      <c r="G213" s="205">
        <v>43305</v>
      </c>
      <c r="H213" s="163">
        <v>60000000</v>
      </c>
      <c r="I213" s="74">
        <f>142.28/111.82</f>
        <v>1.272402074763012</v>
      </c>
      <c r="J213" s="76" t="s">
        <v>299</v>
      </c>
      <c r="K213" s="211">
        <f>+E213/I213</f>
        <v>60000000.003315993</v>
      </c>
      <c r="L213" s="172" t="s">
        <v>650</v>
      </c>
      <c r="M213" s="54" t="s">
        <v>917</v>
      </c>
      <c r="N213" s="169" t="s">
        <v>948</v>
      </c>
    </row>
    <row r="214" spans="1:18" ht="15" x14ac:dyDescent="0.25">
      <c r="A214" s="177"/>
      <c r="B214" s="353" t="s">
        <v>816</v>
      </c>
      <c r="C214" s="156" t="s">
        <v>328</v>
      </c>
      <c r="D214" s="55" t="s">
        <v>143</v>
      </c>
      <c r="E214" s="225">
        <v>76644607.900017902</v>
      </c>
      <c r="F214" s="4" t="s">
        <v>651</v>
      </c>
      <c r="G214" s="205">
        <v>43445</v>
      </c>
      <c r="H214" s="163">
        <f>60000000</f>
        <v>60000000</v>
      </c>
      <c r="I214" s="74">
        <f>142.84/111.82</f>
        <v>1.2774101234126276</v>
      </c>
      <c r="J214" s="76" t="s">
        <v>329</v>
      </c>
      <c r="K214" s="211">
        <f>+E214/I214</f>
        <v>60000000.387706533</v>
      </c>
      <c r="L214" s="172" t="s">
        <v>178</v>
      </c>
      <c r="M214" s="859" t="s">
        <v>947</v>
      </c>
    </row>
    <row r="215" spans="1:18" ht="15" x14ac:dyDescent="0.25">
      <c r="A215" s="177" t="s">
        <v>530</v>
      </c>
      <c r="B215" s="353" t="s">
        <v>815</v>
      </c>
      <c r="C215" s="156" t="s">
        <v>328</v>
      </c>
      <c r="D215" s="55" t="s">
        <v>143</v>
      </c>
      <c r="E215" s="225">
        <v>321907351.09998214</v>
      </c>
      <c r="F215" s="4" t="s">
        <v>651</v>
      </c>
      <c r="G215" s="205">
        <v>43445</v>
      </c>
      <c r="H215" s="163">
        <v>252000000</v>
      </c>
      <c r="I215" s="74">
        <f>142.84/111.82</f>
        <v>1.2774101234126276</v>
      </c>
      <c r="J215" s="76" t="s">
        <v>329</v>
      </c>
      <c r="K215" s="211">
        <f>+E215/I215</f>
        <v>252000000</v>
      </c>
      <c r="L215" s="172" t="s">
        <v>178</v>
      </c>
      <c r="M215" s="860"/>
    </row>
    <row r="216" spans="1:18" ht="15" x14ac:dyDescent="0.25">
      <c r="A216" s="177" t="s">
        <v>530</v>
      </c>
      <c r="B216" s="353" t="s">
        <v>814</v>
      </c>
      <c r="C216" s="156" t="s">
        <v>328</v>
      </c>
      <c r="D216" s="55" t="s">
        <v>143</v>
      </c>
      <c r="E216" s="225">
        <v>79133889</v>
      </c>
      <c r="F216" s="4" t="s">
        <v>652</v>
      </c>
      <c r="G216" s="205">
        <v>43686</v>
      </c>
      <c r="H216" s="163">
        <v>60000000</v>
      </c>
      <c r="I216" s="74">
        <f>102.71/78.05</f>
        <v>1.3159513132607303</v>
      </c>
      <c r="J216" s="76" t="s">
        <v>419</v>
      </c>
      <c r="K216" s="211">
        <f>+E216/I216</f>
        <v>60134359.2293837</v>
      </c>
      <c r="L216" s="172" t="s">
        <v>650</v>
      </c>
      <c r="M216" s="54" t="s">
        <v>946</v>
      </c>
    </row>
    <row r="217" spans="1:18" ht="15" x14ac:dyDescent="0.25">
      <c r="A217" s="177" t="s">
        <v>530</v>
      </c>
      <c r="B217" s="353" t="s">
        <v>813</v>
      </c>
      <c r="C217" s="156" t="s">
        <v>328</v>
      </c>
      <c r="D217" s="55" t="s">
        <v>143</v>
      </c>
      <c r="E217" s="225">
        <v>333395516</v>
      </c>
      <c r="F217" s="4" t="s">
        <v>468</v>
      </c>
      <c r="G217" s="205">
        <v>43748</v>
      </c>
      <c r="H217" s="163">
        <v>252000000</v>
      </c>
      <c r="I217" s="74">
        <f>103.26/78.05</f>
        <v>1.322998078155029</v>
      </c>
      <c r="J217" s="76" t="s">
        <v>461</v>
      </c>
      <c r="K217" s="211">
        <f>+E217/I217</f>
        <v>252000000.23048612</v>
      </c>
      <c r="L217" s="172" t="s">
        <v>653</v>
      </c>
      <c r="M217" s="54" t="s">
        <v>945</v>
      </c>
    </row>
    <row r="218" spans="1:18" ht="15" x14ac:dyDescent="0.25">
      <c r="A218" s="177" t="s">
        <v>530</v>
      </c>
      <c r="B218" s="353" t="s">
        <v>812</v>
      </c>
      <c r="C218" s="156" t="s">
        <v>328</v>
      </c>
      <c r="D218" s="55" t="s">
        <v>143</v>
      </c>
      <c r="E218" s="225">
        <v>79795004</v>
      </c>
      <c r="F218" s="4" t="s">
        <v>654</v>
      </c>
      <c r="G218" s="205">
        <v>43844</v>
      </c>
      <c r="H218" s="163">
        <v>60000000</v>
      </c>
      <c r="I218" s="74">
        <f>103.8/78.05</f>
        <v>1.3299167200512492</v>
      </c>
      <c r="J218" s="76" t="s">
        <v>472</v>
      </c>
      <c r="K218" s="211">
        <f>+E218/I218</f>
        <v>60000000.599229291</v>
      </c>
      <c r="L218" s="172" t="s">
        <v>650</v>
      </c>
      <c r="M218" s="54" t="s">
        <v>933</v>
      </c>
    </row>
    <row r="219" spans="1:18" s="2" customFormat="1" ht="15" x14ac:dyDescent="0.25">
      <c r="A219" s="177" t="s">
        <v>530</v>
      </c>
      <c r="B219" s="353" t="s">
        <v>811</v>
      </c>
      <c r="C219" s="223" t="s">
        <v>328</v>
      </c>
      <c r="D219" s="55" t="s">
        <v>143</v>
      </c>
      <c r="E219" s="220">
        <v>80694426.650000006</v>
      </c>
      <c r="F219" s="224" t="s">
        <v>655</v>
      </c>
      <c r="G219" s="222">
        <v>44026</v>
      </c>
      <c r="H219" s="219">
        <v>60000000</v>
      </c>
      <c r="I219" s="221">
        <f>104.97/78.05</f>
        <v>1.3449071108263935</v>
      </c>
      <c r="J219" s="76" t="s">
        <v>642</v>
      </c>
      <c r="K219" s="211">
        <f>+E219/I219</f>
        <v>60000000.000309609</v>
      </c>
      <c r="L219" s="172" t="s">
        <v>178</v>
      </c>
      <c r="M219" s="54" t="s">
        <v>944</v>
      </c>
      <c r="O219" s="22"/>
      <c r="P219" s="22"/>
      <c r="Q219" s="22"/>
      <c r="R219" s="22"/>
    </row>
    <row r="220" spans="1:18" ht="15" x14ac:dyDescent="0.25">
      <c r="A220" s="177" t="s">
        <v>530</v>
      </c>
      <c r="B220" s="841" t="s">
        <v>810</v>
      </c>
      <c r="C220" s="223" t="s">
        <v>328</v>
      </c>
      <c r="D220" s="55" t="s">
        <v>143</v>
      </c>
      <c r="E220" s="220">
        <v>338884304.93000001</v>
      </c>
      <c r="F220" s="4" t="s">
        <v>809</v>
      </c>
      <c r="G220" s="222">
        <v>44118</v>
      </c>
      <c r="H220" s="850">
        <v>252000000</v>
      </c>
      <c r="I220" s="221">
        <f>105.29/78.05</f>
        <v>1.3490070467648945</v>
      </c>
      <c r="J220" s="76" t="s">
        <v>808</v>
      </c>
      <c r="K220" s="211">
        <f>+E220/I220</f>
        <v>251210181.4017143</v>
      </c>
      <c r="L220" s="172" t="s">
        <v>807</v>
      </c>
      <c r="M220" s="54" t="s">
        <v>791</v>
      </c>
    </row>
    <row r="221" spans="1:18" ht="15" x14ac:dyDescent="0.25">
      <c r="A221" s="177" t="s">
        <v>530</v>
      </c>
      <c r="B221" s="842"/>
      <c r="C221" s="223" t="s">
        <v>328</v>
      </c>
      <c r="D221" s="55" t="s">
        <v>143</v>
      </c>
      <c r="E221" s="220">
        <v>1065471</v>
      </c>
      <c r="F221" s="4" t="s">
        <v>849</v>
      </c>
      <c r="G221" s="222">
        <v>44134</v>
      </c>
      <c r="H221" s="851"/>
      <c r="I221" s="221">
        <f>105.29/78.05</f>
        <v>1.3490070467648945</v>
      </c>
      <c r="J221" s="76" t="s">
        <v>808</v>
      </c>
      <c r="K221" s="211">
        <f>+E221/I221</f>
        <v>789818.70595498139</v>
      </c>
      <c r="L221" s="172" t="s">
        <v>178</v>
      </c>
      <c r="M221" s="54" t="s">
        <v>846</v>
      </c>
    </row>
    <row r="222" spans="1:18" ht="15" x14ac:dyDescent="0.25">
      <c r="A222" s="177"/>
      <c r="B222" s="1109" t="s">
        <v>1402</v>
      </c>
      <c r="C222" s="1108" t="s">
        <v>328</v>
      </c>
      <c r="D222" s="1107" t="s">
        <v>143</v>
      </c>
      <c r="E222" s="1106"/>
      <c r="F222" s="1105"/>
      <c r="G222" s="1104"/>
      <c r="H222" s="1103">
        <v>60000000</v>
      </c>
      <c r="I222" s="1102"/>
      <c r="J222" s="325"/>
      <c r="K222" s="1101"/>
      <c r="L222" s="1100" t="s">
        <v>650</v>
      </c>
      <c r="M222" s="54"/>
    </row>
    <row r="223" spans="1:18" s="179" customFormat="1" ht="45" x14ac:dyDescent="0.25">
      <c r="A223" s="179" t="s">
        <v>477</v>
      </c>
      <c r="B223" s="359" t="s">
        <v>219</v>
      </c>
      <c r="C223" s="359"/>
      <c r="D223" s="359"/>
      <c r="E223" s="359"/>
      <c r="F223" s="359"/>
      <c r="G223" s="184"/>
      <c r="H223" s="359"/>
      <c r="I223" s="359"/>
      <c r="J223" s="359"/>
      <c r="K223" s="359"/>
      <c r="L223" s="359"/>
      <c r="M223" s="181"/>
      <c r="O223" s="180"/>
      <c r="P223" s="180"/>
      <c r="Q223" s="180"/>
      <c r="R223" s="180"/>
    </row>
    <row r="224" spans="1:18" s="179" customFormat="1" ht="15" x14ac:dyDescent="0.25">
      <c r="A224" s="183" t="s">
        <v>530</v>
      </c>
      <c r="B224" s="140" t="s">
        <v>130</v>
      </c>
      <c r="C224" s="141" t="s">
        <v>131</v>
      </c>
      <c r="D224" s="141" t="s">
        <v>132</v>
      </c>
      <c r="E224" s="847" t="s">
        <v>133</v>
      </c>
      <c r="F224" s="848"/>
      <c r="G224" s="847" t="s">
        <v>134</v>
      </c>
      <c r="H224" s="849"/>
      <c r="I224" s="849"/>
      <c r="J224" s="849"/>
      <c r="K224" s="848"/>
      <c r="L224" s="142" t="s">
        <v>97</v>
      </c>
      <c r="M224" s="142" t="s">
        <v>787</v>
      </c>
      <c r="O224" s="180"/>
      <c r="P224" s="180"/>
      <c r="Q224" s="180"/>
      <c r="R224" s="180"/>
    </row>
    <row r="225" spans="1:18" s="179" customFormat="1" ht="45" x14ac:dyDescent="0.25">
      <c r="A225" s="183" t="s">
        <v>530</v>
      </c>
      <c r="B225" s="140"/>
      <c r="C225" s="141"/>
      <c r="D225" s="141"/>
      <c r="E225" s="143" t="s">
        <v>135</v>
      </c>
      <c r="F225" s="143" t="s">
        <v>136</v>
      </c>
      <c r="G225" s="182" t="s">
        <v>610</v>
      </c>
      <c r="H225" s="143" t="s">
        <v>137</v>
      </c>
      <c r="I225" s="143" t="s">
        <v>138</v>
      </c>
      <c r="J225" s="143" t="s">
        <v>139</v>
      </c>
      <c r="K225" s="143" t="s">
        <v>140</v>
      </c>
      <c r="L225" s="142"/>
      <c r="M225" s="181"/>
      <c r="O225" s="141" t="s">
        <v>806</v>
      </c>
      <c r="P225" s="141" t="str">
        <f>+H225</f>
        <v>Aporte establecido contractual</v>
      </c>
      <c r="Q225" s="141" t="str">
        <f>+E225</f>
        <v>Aporte consignado
pesos corrientes</v>
      </c>
      <c r="R225" s="141" t="str">
        <f>+K225</f>
        <v>Aportes efectuados en pesos del mes de referencia</v>
      </c>
    </row>
    <row r="226" spans="1:18" ht="15" x14ac:dyDescent="0.25">
      <c r="A226" s="177" t="s">
        <v>530</v>
      </c>
      <c r="B226" s="353" t="s">
        <v>141</v>
      </c>
      <c r="C226" s="156" t="s">
        <v>51</v>
      </c>
      <c r="D226" s="55" t="s">
        <v>143</v>
      </c>
      <c r="E226" s="117">
        <v>1137653386</v>
      </c>
      <c r="F226" s="4" t="s">
        <v>220</v>
      </c>
      <c r="G226" s="205">
        <v>42913</v>
      </c>
      <c r="H226" s="163">
        <v>923770253.59000003</v>
      </c>
      <c r="I226" s="39">
        <f>137.71/111.82</f>
        <v>1.2315328206045431</v>
      </c>
      <c r="J226" s="75" t="s">
        <v>185</v>
      </c>
      <c r="K226" s="211">
        <f>+E226/I226</f>
        <v>923770253.59465539</v>
      </c>
      <c r="L226" s="172" t="s">
        <v>178</v>
      </c>
      <c r="N226" s="216">
        <f>+H226-K226+M225</f>
        <v>-4.6553611755371094E-3</v>
      </c>
      <c r="P226" s="218"/>
      <c r="Q226" s="218"/>
      <c r="R226" s="218"/>
    </row>
    <row r="227" spans="1:18" ht="15" x14ac:dyDescent="0.25">
      <c r="A227" s="177" t="s">
        <v>530</v>
      </c>
      <c r="B227" s="353" t="s">
        <v>145</v>
      </c>
      <c r="C227" s="157" t="s">
        <v>51</v>
      </c>
      <c r="D227" s="55" t="s">
        <v>143</v>
      </c>
      <c r="E227" s="117">
        <v>1138975183</v>
      </c>
      <c r="F227" s="4" t="s">
        <v>221</v>
      </c>
      <c r="G227" s="205">
        <v>42942</v>
      </c>
      <c r="H227" s="163">
        <v>923770253.59000003</v>
      </c>
      <c r="I227" s="39">
        <f>137.87/111.82</f>
        <v>1.2329636916472904</v>
      </c>
      <c r="J227" s="75" t="s">
        <v>187</v>
      </c>
      <c r="K227" s="211">
        <f>+E227/I227</f>
        <v>923770254.31972146</v>
      </c>
      <c r="L227" s="172" t="s">
        <v>178</v>
      </c>
      <c r="N227" s="216">
        <f>+H227-K227+N226</f>
        <v>-0.73437678813934326</v>
      </c>
      <c r="P227" s="217">
        <f>SUM(H226:H283)</f>
        <v>106038034870.93999</v>
      </c>
      <c r="Q227" s="217">
        <f>SUM(E226:E283)</f>
        <v>137646297568.80002</v>
      </c>
      <c r="R227" s="217">
        <f>SUM(K226:K283)</f>
        <v>106065077403.6105</v>
      </c>
    </row>
    <row r="228" spans="1:18" ht="15" x14ac:dyDescent="0.25">
      <c r="A228" s="177" t="s">
        <v>530</v>
      </c>
      <c r="B228" s="353" t="s">
        <v>146</v>
      </c>
      <c r="C228" s="157" t="s">
        <v>51</v>
      </c>
      <c r="D228" s="55" t="s">
        <v>143</v>
      </c>
      <c r="E228" s="117">
        <v>1139966530</v>
      </c>
      <c r="F228" s="4" t="s">
        <v>222</v>
      </c>
      <c r="G228" s="205">
        <v>42984</v>
      </c>
      <c r="H228" s="163">
        <v>923770253.59000003</v>
      </c>
      <c r="I228" s="39">
        <f>137.99/111.82</f>
        <v>1.2340368449293508</v>
      </c>
      <c r="J228" s="75" t="s">
        <v>223</v>
      </c>
      <c r="K228" s="211">
        <f>+E228/I228</f>
        <v>923770254.25465608</v>
      </c>
      <c r="L228" s="172" t="s">
        <v>178</v>
      </c>
      <c r="N228" s="216">
        <f>+H228-K228+N227</f>
        <v>-1.3990328311920166</v>
      </c>
    </row>
    <row r="229" spans="1:18" ht="15" x14ac:dyDescent="0.25">
      <c r="A229" s="177" t="s">
        <v>530</v>
      </c>
      <c r="B229" s="353" t="s">
        <v>147</v>
      </c>
      <c r="C229" s="157" t="s">
        <v>51</v>
      </c>
      <c r="D229" s="55" t="s">
        <v>143</v>
      </c>
      <c r="E229" s="117">
        <v>1140462203</v>
      </c>
      <c r="F229" s="4" t="s">
        <v>224</v>
      </c>
      <c r="G229" s="205">
        <v>43017</v>
      </c>
      <c r="H229" s="163">
        <v>923770253.59000003</v>
      </c>
      <c r="I229" s="39">
        <f>138.05/111.82</f>
        <v>1.2345734215703812</v>
      </c>
      <c r="J229" s="75" t="s">
        <v>225</v>
      </c>
      <c r="K229" s="211">
        <f>+E229/I229</f>
        <v>923770253.81716752</v>
      </c>
      <c r="L229" s="172" t="s">
        <v>178</v>
      </c>
      <c r="N229" s="216">
        <f>+H229-K229+N228</f>
        <v>-1.6262003183364868</v>
      </c>
    </row>
    <row r="230" spans="1:18" ht="15" x14ac:dyDescent="0.25">
      <c r="A230" s="177" t="s">
        <v>530</v>
      </c>
      <c r="B230" s="353" t="s">
        <v>148</v>
      </c>
      <c r="C230" s="157" t="s">
        <v>51</v>
      </c>
      <c r="D230" s="55" t="s">
        <v>143</v>
      </c>
      <c r="E230" s="117">
        <v>1140627428</v>
      </c>
      <c r="F230" s="4" t="s">
        <v>226</v>
      </c>
      <c r="G230" s="205">
        <v>43053</v>
      </c>
      <c r="H230" s="163">
        <v>923770253.59000003</v>
      </c>
      <c r="I230" s="39">
        <f>138.07/111.82</f>
        <v>1.2347522804507245</v>
      </c>
      <c r="J230" s="75" t="s">
        <v>227</v>
      </c>
      <c r="K230" s="211">
        <f>+E230/I230</f>
        <v>923770254.21134198</v>
      </c>
      <c r="L230" s="172" t="s">
        <v>178</v>
      </c>
      <c r="N230" s="216">
        <f>+H230-K230+N229</f>
        <v>-2.2475422620773315</v>
      </c>
      <c r="O230" s="861"/>
      <c r="P230" s="861"/>
      <c r="Q230" s="861"/>
    </row>
    <row r="231" spans="1:18" ht="15" x14ac:dyDescent="0.25">
      <c r="A231" s="177" t="s">
        <v>530</v>
      </c>
      <c r="B231" s="353" t="s">
        <v>149</v>
      </c>
      <c r="C231" s="157" t="s">
        <v>51</v>
      </c>
      <c r="D231" s="55" t="s">
        <v>143</v>
      </c>
      <c r="E231" s="117">
        <v>1142692734</v>
      </c>
      <c r="F231" s="4" t="s">
        <v>228</v>
      </c>
      <c r="G231" s="205">
        <v>43023</v>
      </c>
      <c r="H231" s="163">
        <v>923770253.59000003</v>
      </c>
      <c r="I231" s="39">
        <f>138.32/111.82</f>
        <v>1.2369880164550171</v>
      </c>
      <c r="J231" s="75" t="s">
        <v>229</v>
      </c>
      <c r="K231" s="211">
        <f>+E231/I231</f>
        <v>923770253.87420464</v>
      </c>
      <c r="L231" s="172" t="s">
        <v>178</v>
      </c>
      <c r="N231" s="216">
        <f>+H231-K231+N230</f>
        <v>-2.5317468643188477</v>
      </c>
    </row>
    <row r="232" spans="1:18" ht="15" x14ac:dyDescent="0.25">
      <c r="A232" s="177" t="s">
        <v>530</v>
      </c>
      <c r="B232" s="353" t="s">
        <v>150</v>
      </c>
      <c r="C232" s="157" t="s">
        <v>51</v>
      </c>
      <c r="D232" s="55" t="s">
        <v>143</v>
      </c>
      <c r="E232" s="117">
        <v>1147071184</v>
      </c>
      <c r="F232" s="4" t="s">
        <v>230</v>
      </c>
      <c r="G232" s="205">
        <v>43116</v>
      </c>
      <c r="H232" s="163">
        <v>923770253.59000003</v>
      </c>
      <c r="I232" s="39">
        <f>138.85/111.82</f>
        <v>1.2417277767841173</v>
      </c>
      <c r="J232" s="75" t="s">
        <v>231</v>
      </c>
      <c r="K232" s="211">
        <f>+E232/I232</f>
        <v>923770254.19431043</v>
      </c>
      <c r="L232" s="172" t="s">
        <v>178</v>
      </c>
      <c r="M232" s="1" t="s">
        <v>943</v>
      </c>
      <c r="N232" s="216">
        <f>+H232-K232+N231</f>
        <v>-3.1360572576522827</v>
      </c>
    </row>
    <row r="233" spans="1:18" ht="15" x14ac:dyDescent="0.25">
      <c r="A233" s="177" t="s">
        <v>530</v>
      </c>
      <c r="B233" s="353" t="s">
        <v>151</v>
      </c>
      <c r="C233" s="157" t="s">
        <v>51</v>
      </c>
      <c r="D233" s="55" t="s">
        <v>143</v>
      </c>
      <c r="E233" s="117">
        <v>1154258450</v>
      </c>
      <c r="F233" s="4" t="s">
        <v>232</v>
      </c>
      <c r="G233" s="205">
        <v>43150</v>
      </c>
      <c r="H233" s="163">
        <v>923770253.59000003</v>
      </c>
      <c r="I233" s="39">
        <f>139.72/111.82</f>
        <v>1.2495081380790556</v>
      </c>
      <c r="J233" s="75" t="s">
        <v>233</v>
      </c>
      <c r="K233" s="211">
        <f>+E233/I233</f>
        <v>923770253.9292872</v>
      </c>
      <c r="L233" s="172" t="s">
        <v>178</v>
      </c>
      <c r="M233" s="1" t="s">
        <v>923</v>
      </c>
      <c r="N233" s="216">
        <f>+H233-K233+N232</f>
        <v>-3.4753444194793701</v>
      </c>
    </row>
    <row r="234" spans="1:18" ht="15" x14ac:dyDescent="0.25">
      <c r="A234" s="177" t="s">
        <v>530</v>
      </c>
      <c r="B234" s="353" t="s">
        <v>179</v>
      </c>
      <c r="C234" s="157" t="s">
        <v>51</v>
      </c>
      <c r="D234" s="55" t="s">
        <v>143</v>
      </c>
      <c r="E234" s="117">
        <v>1162437063</v>
      </c>
      <c r="F234" s="4" t="s">
        <v>234</v>
      </c>
      <c r="G234" s="205">
        <v>43171</v>
      </c>
      <c r="H234" s="163">
        <v>923770253.59000003</v>
      </c>
      <c r="I234" s="39">
        <f>140.71/111.82</f>
        <v>1.2583616526560546</v>
      </c>
      <c r="J234" s="75" t="s">
        <v>235</v>
      </c>
      <c r="K234" s="211">
        <f>+E234/I234</f>
        <v>923770253.60429239</v>
      </c>
      <c r="L234" s="172" t="s">
        <v>178</v>
      </c>
      <c r="M234" s="1" t="s">
        <v>942</v>
      </c>
      <c r="N234" s="216">
        <f>+H234-K234+N233</f>
        <v>-3.4896367788314819</v>
      </c>
    </row>
    <row r="235" spans="1:18" ht="15" x14ac:dyDescent="0.25">
      <c r="A235" s="177" t="s">
        <v>530</v>
      </c>
      <c r="B235" s="353" t="s">
        <v>180</v>
      </c>
      <c r="C235" s="157" t="s">
        <v>51</v>
      </c>
      <c r="D235" s="55" t="s">
        <v>143</v>
      </c>
      <c r="E235" s="117">
        <v>1165245880</v>
      </c>
      <c r="F235" s="4" t="s">
        <v>236</v>
      </c>
      <c r="G235" s="205">
        <v>43209</v>
      </c>
      <c r="H235" s="163">
        <v>923770253.59000003</v>
      </c>
      <c r="I235" s="77">
        <f>141.05/111.82</f>
        <v>1.2614022536218925</v>
      </c>
      <c r="J235" s="75" t="s">
        <v>237</v>
      </c>
      <c r="K235" s="211">
        <f>+E235/I235</f>
        <v>923770253.82204878</v>
      </c>
      <c r="L235" s="172" t="s">
        <v>178</v>
      </c>
      <c r="M235" s="1" t="s">
        <v>941</v>
      </c>
      <c r="N235" s="216">
        <f>+H235-K235+N234</f>
        <v>-3.721685528755188</v>
      </c>
    </row>
    <row r="236" spans="1:18" ht="15" x14ac:dyDescent="0.25">
      <c r="A236" s="177" t="s">
        <v>530</v>
      </c>
      <c r="B236" s="353" t="s">
        <v>181</v>
      </c>
      <c r="C236" s="157" t="s">
        <v>51</v>
      </c>
      <c r="D236" s="55" t="s">
        <v>143</v>
      </c>
      <c r="E236" s="117">
        <v>1170615677</v>
      </c>
      <c r="F236" s="4" t="s">
        <v>293</v>
      </c>
      <c r="G236" s="205">
        <v>43237</v>
      </c>
      <c r="H236" s="163">
        <v>923770253.59000003</v>
      </c>
      <c r="I236" s="77">
        <f>141.7/111.82</f>
        <v>1.2672151672330532</v>
      </c>
      <c r="J236" s="75" t="s">
        <v>200</v>
      </c>
      <c r="K236" s="211">
        <f>+E236/I236</f>
        <v>923770254.07297099</v>
      </c>
      <c r="L236" s="172" t="s">
        <v>178</v>
      </c>
      <c r="M236" s="1" t="s">
        <v>919</v>
      </c>
      <c r="N236" s="216">
        <f>+H236-K236+N235</f>
        <v>-4.2046564817428589</v>
      </c>
    </row>
    <row r="237" spans="1:18" ht="15" x14ac:dyDescent="0.25">
      <c r="A237" s="177" t="s">
        <v>530</v>
      </c>
      <c r="B237" s="353" t="s">
        <v>182</v>
      </c>
      <c r="C237" s="157" t="s">
        <v>51</v>
      </c>
      <c r="D237" s="55" t="s">
        <v>143</v>
      </c>
      <c r="E237" s="117">
        <v>1173589718</v>
      </c>
      <c r="F237" s="4" t="s">
        <v>294</v>
      </c>
      <c r="G237" s="205">
        <v>43279</v>
      </c>
      <c r="H237" s="163">
        <v>923770253.59000003</v>
      </c>
      <c r="I237" s="77">
        <f>142.06/111.82</f>
        <v>1.2704346270792346</v>
      </c>
      <c r="J237" s="75" t="s">
        <v>295</v>
      </c>
      <c r="K237" s="211">
        <f>+E237/I237</f>
        <v>923770253.88399255</v>
      </c>
      <c r="L237" s="172" t="s">
        <v>178</v>
      </c>
      <c r="M237" s="1" t="s">
        <v>940</v>
      </c>
      <c r="N237" s="216">
        <f>+H237-K237+N236</f>
        <v>-4.498649001121521</v>
      </c>
    </row>
    <row r="238" spans="1:18" ht="15" x14ac:dyDescent="0.25">
      <c r="A238" s="177" t="s">
        <v>530</v>
      </c>
      <c r="B238" s="353" t="s">
        <v>183</v>
      </c>
      <c r="C238" s="157" t="s">
        <v>51</v>
      </c>
      <c r="D238" s="55" t="s">
        <v>143</v>
      </c>
      <c r="E238" s="117">
        <v>1175407188</v>
      </c>
      <c r="F238" s="4" t="s">
        <v>300</v>
      </c>
      <c r="G238" s="205">
        <v>43305</v>
      </c>
      <c r="H238" s="163">
        <v>923770253.59000003</v>
      </c>
      <c r="I238" s="77">
        <f>142.28/111.82</f>
        <v>1.272402074763012</v>
      </c>
      <c r="J238" s="75" t="s">
        <v>301</v>
      </c>
      <c r="K238" s="211">
        <f>+E238/I238</f>
        <v>923770254.16193414</v>
      </c>
      <c r="L238" s="172" t="s">
        <v>178</v>
      </c>
      <c r="M238" s="1" t="s">
        <v>917</v>
      </c>
      <c r="N238" s="216">
        <f>+H238-K238+N237</f>
        <v>-5.0705831050872803</v>
      </c>
    </row>
    <row r="239" spans="1:18" ht="15" x14ac:dyDescent="0.25">
      <c r="A239" s="177" t="s">
        <v>530</v>
      </c>
      <c r="B239" s="353" t="s">
        <v>184</v>
      </c>
      <c r="C239" s="157" t="s">
        <v>51</v>
      </c>
      <c r="D239" s="55" t="s">
        <v>143</v>
      </c>
      <c r="E239" s="117">
        <v>1173920167</v>
      </c>
      <c r="F239" s="4" t="s">
        <v>303</v>
      </c>
      <c r="G239" s="205">
        <v>43333</v>
      </c>
      <c r="H239" s="163">
        <v>923770253.59000003</v>
      </c>
      <c r="I239" s="77">
        <f>142.1/111.82</f>
        <v>1.2707923448399214</v>
      </c>
      <c r="J239" s="75" t="s">
        <v>304</v>
      </c>
      <c r="K239" s="211">
        <f>+E239/I239</f>
        <v>923770253.86305404</v>
      </c>
      <c r="L239" s="172" t="s">
        <v>178</v>
      </c>
      <c r="M239" s="1" t="s">
        <v>939</v>
      </c>
      <c r="N239" s="216">
        <f>+H239-K239+N238</f>
        <v>-5.3436371088027954</v>
      </c>
    </row>
    <row r="240" spans="1:18" ht="28.5" x14ac:dyDescent="0.25">
      <c r="A240" s="177" t="s">
        <v>530</v>
      </c>
      <c r="B240" s="353" t="s">
        <v>186</v>
      </c>
      <c r="C240" s="157" t="s">
        <v>51</v>
      </c>
      <c r="D240" s="55" t="s">
        <v>143</v>
      </c>
      <c r="E240" s="117">
        <v>1177224657</v>
      </c>
      <c r="F240" s="4" t="s">
        <v>314</v>
      </c>
      <c r="G240" s="205">
        <v>43384</v>
      </c>
      <c r="H240" s="163">
        <v>923770253.59000003</v>
      </c>
      <c r="I240" s="77">
        <f>142.5/111.82</f>
        <v>1.2743695224467895</v>
      </c>
      <c r="J240" s="75" t="s">
        <v>317</v>
      </c>
      <c r="K240" s="211">
        <f>+E240/I240</f>
        <v>923770253.65431583</v>
      </c>
      <c r="L240" s="172" t="s">
        <v>656</v>
      </c>
      <c r="M240" s="1" t="s">
        <v>914</v>
      </c>
      <c r="N240" s="216">
        <f>+H240-K240+N239</f>
        <v>-5.4079529047012329</v>
      </c>
    </row>
    <row r="241" spans="1:14" ht="15" x14ac:dyDescent="0.25">
      <c r="A241" s="177" t="s">
        <v>530</v>
      </c>
      <c r="B241" s="353" t="s">
        <v>188</v>
      </c>
      <c r="C241" s="157" t="s">
        <v>51</v>
      </c>
      <c r="D241" s="55" t="s">
        <v>143</v>
      </c>
      <c r="E241" s="117">
        <v>1177224657</v>
      </c>
      <c r="F241" s="4" t="s">
        <v>318</v>
      </c>
      <c r="G241" s="205">
        <v>43384</v>
      </c>
      <c r="H241" s="163">
        <v>923770253.59000003</v>
      </c>
      <c r="I241" s="77">
        <f>142.5/111.82</f>
        <v>1.2743695224467895</v>
      </c>
      <c r="J241" s="75" t="s">
        <v>319</v>
      </c>
      <c r="K241" s="211">
        <f>+E241/I241</f>
        <v>923770253.65431583</v>
      </c>
      <c r="L241" s="172" t="s">
        <v>178</v>
      </c>
      <c r="M241" s="1" t="s">
        <v>914</v>
      </c>
      <c r="N241" s="216">
        <f>+H241-K241+N240</f>
        <v>-5.4722687005996704</v>
      </c>
    </row>
    <row r="242" spans="1:14" ht="15" x14ac:dyDescent="0.25">
      <c r="A242" s="177" t="s">
        <v>530</v>
      </c>
      <c r="B242" s="353" t="s">
        <v>190</v>
      </c>
      <c r="C242" s="157" t="s">
        <v>51</v>
      </c>
      <c r="D242" s="55" t="s">
        <v>143</v>
      </c>
      <c r="E242" s="117">
        <v>1178629066</v>
      </c>
      <c r="F242" s="4" t="s">
        <v>322</v>
      </c>
      <c r="G242" s="205">
        <v>43431</v>
      </c>
      <c r="H242" s="163">
        <v>923770253.59000003</v>
      </c>
      <c r="I242" s="77">
        <f>142.67/111.82</f>
        <v>1.2758898229297084</v>
      </c>
      <c r="J242" s="75" t="s">
        <v>319</v>
      </c>
      <c r="K242" s="211">
        <f>+E242/I242</f>
        <v>923770254.15378153</v>
      </c>
      <c r="L242" s="172" t="s">
        <v>178</v>
      </c>
      <c r="M242" s="1" t="s">
        <v>912</v>
      </c>
      <c r="N242" s="216">
        <f>+H242-K242+N241</f>
        <v>-6.0360502004623413</v>
      </c>
    </row>
    <row r="243" spans="1:14" ht="15" x14ac:dyDescent="0.25">
      <c r="A243" s="177" t="s">
        <v>530</v>
      </c>
      <c r="B243" s="353" t="s">
        <v>192</v>
      </c>
      <c r="C243" s="157" t="s">
        <v>51</v>
      </c>
      <c r="D243" s="55" t="s">
        <v>143</v>
      </c>
      <c r="E243" s="117">
        <v>1180033474</v>
      </c>
      <c r="F243" s="4" t="s">
        <v>330</v>
      </c>
      <c r="G243" s="205">
        <v>43445</v>
      </c>
      <c r="H243" s="163">
        <v>923770253.59000003</v>
      </c>
      <c r="I243" s="77">
        <f>142.84/111.82</f>
        <v>1.2774101234126276</v>
      </c>
      <c r="J243" s="75" t="s">
        <v>329</v>
      </c>
      <c r="K243" s="211">
        <f>+E243/I243</f>
        <v>923770253.86922419</v>
      </c>
      <c r="L243" s="172" t="s">
        <v>178</v>
      </c>
      <c r="M243" s="1" t="s">
        <v>938</v>
      </c>
      <c r="N243" s="216">
        <f>+H243-K243+N242</f>
        <v>-6.3152743577957153</v>
      </c>
    </row>
    <row r="244" spans="1:14" ht="15" x14ac:dyDescent="0.25">
      <c r="A244" s="177" t="s">
        <v>530</v>
      </c>
      <c r="B244" s="353" t="s">
        <v>246</v>
      </c>
      <c r="C244" s="157" t="s">
        <v>51</v>
      </c>
      <c r="D244" s="55" t="s">
        <v>143</v>
      </c>
      <c r="E244" s="117">
        <v>1180033474</v>
      </c>
      <c r="F244" s="4" t="s">
        <v>331</v>
      </c>
      <c r="G244" s="205">
        <v>43445</v>
      </c>
      <c r="H244" s="163">
        <v>923770253.59000003</v>
      </c>
      <c r="I244" s="77">
        <f>142.84/111.82</f>
        <v>1.2774101234126276</v>
      </c>
      <c r="J244" s="75" t="s">
        <v>329</v>
      </c>
      <c r="K244" s="211">
        <f>+E244/I244</f>
        <v>923770253.86922419</v>
      </c>
      <c r="L244" s="172" t="s">
        <v>178</v>
      </c>
      <c r="M244" s="1" t="s">
        <v>938</v>
      </c>
      <c r="N244" s="216">
        <f>+H244-K244+N243</f>
        <v>-6.5944985151290894</v>
      </c>
    </row>
    <row r="245" spans="1:14" ht="15" x14ac:dyDescent="0.25">
      <c r="A245" s="177" t="s">
        <v>530</v>
      </c>
      <c r="B245" s="353" t="s">
        <v>247</v>
      </c>
      <c r="C245" s="157" t="s">
        <v>51</v>
      </c>
      <c r="D245" s="55" t="s">
        <v>143</v>
      </c>
      <c r="E245" s="117">
        <v>1190690455</v>
      </c>
      <c r="F245" s="4" t="s">
        <v>339</v>
      </c>
      <c r="G245" s="205">
        <v>43515</v>
      </c>
      <c r="H245" s="163">
        <v>923770253.59000003</v>
      </c>
      <c r="I245" s="77">
        <f>100.6/78.05</f>
        <v>1.2889173606662396</v>
      </c>
      <c r="J245" s="75" t="s">
        <v>340</v>
      </c>
      <c r="K245" s="211">
        <f>+E245/I245</f>
        <v>923791153.20825052</v>
      </c>
      <c r="L245" s="172" t="s">
        <v>178</v>
      </c>
      <c r="M245" s="1" t="s">
        <v>937</v>
      </c>
      <c r="N245" s="216">
        <f>+H245-K245+N244</f>
        <v>-20906.212749004364</v>
      </c>
    </row>
    <row r="246" spans="1:14" ht="15" x14ac:dyDescent="0.25">
      <c r="A246" s="177" t="s">
        <v>530</v>
      </c>
      <c r="B246" s="353" t="s">
        <v>248</v>
      </c>
      <c r="C246" s="157" t="s">
        <v>51</v>
      </c>
      <c r="D246" s="55" t="s">
        <v>143</v>
      </c>
      <c r="E246" s="117">
        <v>1197547273</v>
      </c>
      <c r="F246" s="4" t="s">
        <v>344</v>
      </c>
      <c r="G246" s="205">
        <v>43544</v>
      </c>
      <c r="H246" s="163">
        <v>923770253.59000003</v>
      </c>
      <c r="I246" s="77">
        <f>101.18/78.05</f>
        <v>1.2963484945547727</v>
      </c>
      <c r="J246" s="75" t="s">
        <v>345</v>
      </c>
      <c r="K246" s="211">
        <f>+E246/I246</f>
        <v>923784983.76803708</v>
      </c>
      <c r="L246" s="172" t="s">
        <v>178</v>
      </c>
      <c r="M246" s="1" t="s">
        <v>936</v>
      </c>
      <c r="N246" s="216">
        <f>+H246-K246+N245</f>
        <v>-35636.39078605175</v>
      </c>
    </row>
    <row r="247" spans="1:14" ht="15" x14ac:dyDescent="0.25">
      <c r="A247" s="177" t="s">
        <v>530</v>
      </c>
      <c r="B247" s="353" t="s">
        <v>249</v>
      </c>
      <c r="C247" s="157" t="s">
        <v>51</v>
      </c>
      <c r="D247" s="55" t="s">
        <v>143</v>
      </c>
      <c r="E247" s="117">
        <v>1202759891</v>
      </c>
      <c r="F247" s="4" t="s">
        <v>400</v>
      </c>
      <c r="G247" s="205">
        <v>43580</v>
      </c>
      <c r="H247" s="163">
        <v>923770253.59000003</v>
      </c>
      <c r="I247" s="77">
        <f>101.62/78.05</f>
        <v>1.3019859064702115</v>
      </c>
      <c r="J247" s="75" t="s">
        <v>347</v>
      </c>
      <c r="K247" s="211">
        <f>+E247/I247</f>
        <v>923788717.6987797</v>
      </c>
      <c r="L247" s="172" t="s">
        <v>178</v>
      </c>
      <c r="N247" s="216">
        <f>+H247-K247+N246</f>
        <v>-54100.499565720558</v>
      </c>
    </row>
    <row r="248" spans="1:14" ht="42.75" x14ac:dyDescent="0.25">
      <c r="A248" s="177" t="s">
        <v>530</v>
      </c>
      <c r="B248" s="353" t="s">
        <v>250</v>
      </c>
      <c r="C248" s="157" t="s">
        <v>51</v>
      </c>
      <c r="D248" s="55" t="s">
        <v>143</v>
      </c>
      <c r="E248" s="117">
        <v>1208653662.2483025</v>
      </c>
      <c r="F248" s="204" t="s">
        <v>420</v>
      </c>
      <c r="G248" s="178">
        <v>43612</v>
      </c>
      <c r="H248" s="163">
        <v>923770254</v>
      </c>
      <c r="I248" s="77">
        <f>102.12/78.05</f>
        <v>1.3083920563741192</v>
      </c>
      <c r="J248" s="75" t="s">
        <v>401</v>
      </c>
      <c r="K248" s="211">
        <f>+E248/I248</f>
        <v>923770254.00000012</v>
      </c>
      <c r="L248" s="172" t="s">
        <v>456</v>
      </c>
      <c r="M248" s="1" t="s">
        <v>935</v>
      </c>
      <c r="N248" s="216">
        <f>+H248-K248+N247</f>
        <v>-54100.499565839767</v>
      </c>
    </row>
    <row r="249" spans="1:14" ht="15" x14ac:dyDescent="0.25">
      <c r="A249" s="177" t="s">
        <v>530</v>
      </c>
      <c r="B249" s="353" t="s">
        <v>657</v>
      </c>
      <c r="C249" s="157" t="s">
        <v>51</v>
      </c>
      <c r="D249" s="55" t="s">
        <v>143</v>
      </c>
      <c r="E249" s="117">
        <v>1208653662.2483025</v>
      </c>
      <c r="F249" s="204"/>
      <c r="G249" s="178">
        <v>43612</v>
      </c>
      <c r="H249" s="163">
        <v>923770254</v>
      </c>
      <c r="I249" s="77">
        <f>102.12/78.05</f>
        <v>1.3083920563741192</v>
      </c>
      <c r="J249" s="75" t="s">
        <v>401</v>
      </c>
      <c r="K249" s="211">
        <f>+E249/I249</f>
        <v>923770254.00000012</v>
      </c>
      <c r="L249" s="172"/>
      <c r="M249" s="1" t="s">
        <v>935</v>
      </c>
      <c r="N249" s="216">
        <f>+H249-K249+N248</f>
        <v>-54100.499565958977</v>
      </c>
    </row>
    <row r="250" spans="1:14" ht="15" x14ac:dyDescent="0.25">
      <c r="A250" s="177" t="s">
        <v>530</v>
      </c>
      <c r="B250" s="353" t="s">
        <v>658</v>
      </c>
      <c r="C250" s="157" t="s">
        <v>51</v>
      </c>
      <c r="D250" s="55" t="s">
        <v>143</v>
      </c>
      <c r="E250" s="117">
        <v>1104224629.5033953</v>
      </c>
      <c r="F250" s="204"/>
      <c r="G250" s="178">
        <v>43612</v>
      </c>
      <c r="H250" s="163">
        <v>852687174</v>
      </c>
      <c r="I250" s="77">
        <f>102.12/78.05</f>
        <v>1.3083920563741192</v>
      </c>
      <c r="J250" s="75" t="s">
        <v>401</v>
      </c>
      <c r="K250" s="211">
        <f>+E250/I250</f>
        <v>843955467.41813552</v>
      </c>
      <c r="L250" s="172"/>
      <c r="M250" s="1" t="s">
        <v>935</v>
      </c>
      <c r="N250" s="216">
        <f>+H250-K250+N249</f>
        <v>8677606.0822985172</v>
      </c>
    </row>
    <row r="251" spans="1:14" ht="28.5" x14ac:dyDescent="0.25">
      <c r="A251" s="177" t="s">
        <v>530</v>
      </c>
      <c r="B251" s="353" t="s">
        <v>659</v>
      </c>
      <c r="C251" s="157" t="s">
        <v>51</v>
      </c>
      <c r="D251" s="55" t="s">
        <v>143</v>
      </c>
      <c r="E251" s="117">
        <v>11552029.939495197</v>
      </c>
      <c r="F251" s="4" t="s">
        <v>660</v>
      </c>
      <c r="G251" s="205">
        <v>43748</v>
      </c>
      <c r="H251" s="163"/>
      <c r="I251" s="77">
        <f>103.26/78.05</f>
        <v>1.322998078155029</v>
      </c>
      <c r="J251" s="75" t="s">
        <v>461</v>
      </c>
      <c r="K251" s="211">
        <f>+E251/I251</f>
        <v>8731705.7599999998</v>
      </c>
      <c r="L251" s="172" t="s">
        <v>661</v>
      </c>
      <c r="M251" s="1" t="s">
        <v>934</v>
      </c>
      <c r="N251" s="216">
        <f>+H251-K251+N250</f>
        <v>-54099.677701482549</v>
      </c>
    </row>
    <row r="252" spans="1:14" ht="42.75" x14ac:dyDescent="0.25">
      <c r="A252" s="177" t="s">
        <v>530</v>
      </c>
      <c r="B252" s="353" t="s">
        <v>427</v>
      </c>
      <c r="C252" s="157" t="s">
        <v>51</v>
      </c>
      <c r="D252" s="55" t="s">
        <v>143</v>
      </c>
      <c r="E252" s="117">
        <v>1128103492.4694428</v>
      </c>
      <c r="F252" s="4" t="s">
        <v>428</v>
      </c>
      <c r="G252" s="205">
        <v>43748</v>
      </c>
      <c r="H252" s="163">
        <v>852687174</v>
      </c>
      <c r="I252" s="77">
        <f>103.26/78.05</f>
        <v>1.322998078155029</v>
      </c>
      <c r="J252" s="75" t="s">
        <v>461</v>
      </c>
      <c r="K252" s="211">
        <f>+E252/I252</f>
        <v>852687174</v>
      </c>
      <c r="L252" s="172" t="s">
        <v>462</v>
      </c>
      <c r="M252" s="1" t="s">
        <v>934</v>
      </c>
      <c r="N252" s="216">
        <f>+H252-K252+N251</f>
        <v>-54099.677701482549</v>
      </c>
    </row>
    <row r="253" spans="1:14" ht="15" x14ac:dyDescent="0.25">
      <c r="A253" s="177" t="s">
        <v>530</v>
      </c>
      <c r="B253" s="353" t="s">
        <v>457</v>
      </c>
      <c r="C253" s="157" t="s">
        <v>51</v>
      </c>
      <c r="D253" s="55" t="s">
        <v>143</v>
      </c>
      <c r="E253" s="117">
        <v>1128103492.4694428</v>
      </c>
      <c r="F253" s="4" t="s">
        <v>458</v>
      </c>
      <c r="G253" s="205">
        <v>43748</v>
      </c>
      <c r="H253" s="163">
        <v>852687174</v>
      </c>
      <c r="I253" s="77">
        <f>103.26/78.05</f>
        <v>1.322998078155029</v>
      </c>
      <c r="J253" s="75" t="s">
        <v>461</v>
      </c>
      <c r="K253" s="211">
        <f>+E253/I253</f>
        <v>852687174</v>
      </c>
      <c r="L253" s="172"/>
      <c r="M253" s="1" t="s">
        <v>934</v>
      </c>
      <c r="N253" s="216">
        <f>+H253-K253+N252</f>
        <v>-54099.677701482549</v>
      </c>
    </row>
    <row r="254" spans="1:14" ht="15" x14ac:dyDescent="0.25">
      <c r="A254" s="177" t="s">
        <v>530</v>
      </c>
      <c r="B254" s="353" t="s">
        <v>459</v>
      </c>
      <c r="C254" s="157" t="s">
        <v>51</v>
      </c>
      <c r="D254" s="55" t="s">
        <v>143</v>
      </c>
      <c r="E254" s="117">
        <v>1128103492.4694428</v>
      </c>
      <c r="F254" s="4" t="s">
        <v>460</v>
      </c>
      <c r="G254" s="205">
        <v>43748</v>
      </c>
      <c r="H254" s="163">
        <v>852687174</v>
      </c>
      <c r="I254" s="77">
        <f>103.26/78.05</f>
        <v>1.322998078155029</v>
      </c>
      <c r="J254" s="75" t="s">
        <v>461</v>
      </c>
      <c r="K254" s="211">
        <f>+E254/I254</f>
        <v>852687174</v>
      </c>
      <c r="L254" s="172"/>
      <c r="M254" s="1" t="s">
        <v>934</v>
      </c>
      <c r="N254" s="216">
        <f>+H254-K254+N253</f>
        <v>-54099.677701482549</v>
      </c>
    </row>
    <row r="255" spans="1:14" ht="15" x14ac:dyDescent="0.25">
      <c r="A255" s="177" t="s">
        <v>530</v>
      </c>
      <c r="B255" s="353" t="s">
        <v>463</v>
      </c>
      <c r="C255" s="157" t="s">
        <v>51</v>
      </c>
      <c r="D255" s="55" t="s">
        <v>143</v>
      </c>
      <c r="E255" s="117">
        <v>1128103492.4694428</v>
      </c>
      <c r="F255" s="4" t="s">
        <v>464</v>
      </c>
      <c r="G255" s="205">
        <v>43748</v>
      </c>
      <c r="H255" s="163">
        <v>852687174</v>
      </c>
      <c r="I255" s="77">
        <f>103.26/78.05</f>
        <v>1.322998078155029</v>
      </c>
      <c r="J255" s="75" t="s">
        <v>461</v>
      </c>
      <c r="K255" s="211">
        <f>+E255/I255</f>
        <v>852687174</v>
      </c>
      <c r="L255" s="172"/>
      <c r="M255" s="1" t="s">
        <v>934</v>
      </c>
      <c r="N255" s="216">
        <f>+H255-K255+N254</f>
        <v>-54099.677701482549</v>
      </c>
    </row>
    <row r="256" spans="1:14" ht="15" x14ac:dyDescent="0.25">
      <c r="A256" s="177" t="s">
        <v>530</v>
      </c>
      <c r="B256" s="353" t="s">
        <v>465</v>
      </c>
      <c r="C256" s="157" t="s">
        <v>51</v>
      </c>
      <c r="D256" s="55" t="s">
        <v>143</v>
      </c>
      <c r="E256" s="117">
        <v>1128103492.4694428</v>
      </c>
      <c r="F256" s="4" t="s">
        <v>466</v>
      </c>
      <c r="G256" s="205">
        <v>43748</v>
      </c>
      <c r="H256" s="163">
        <v>852687174</v>
      </c>
      <c r="I256" s="77">
        <f>103.26/78.05</f>
        <v>1.322998078155029</v>
      </c>
      <c r="J256" s="75" t="s">
        <v>461</v>
      </c>
      <c r="K256" s="211">
        <f>+E256/I256</f>
        <v>852687174</v>
      </c>
      <c r="L256" s="172"/>
      <c r="M256" s="1" t="s">
        <v>934</v>
      </c>
      <c r="N256" s="216">
        <f>+H256-K256+N255</f>
        <v>-54099.677701482549</v>
      </c>
    </row>
    <row r="257" spans="1:18" ht="15" x14ac:dyDescent="0.25">
      <c r="A257" s="177" t="s">
        <v>530</v>
      </c>
      <c r="B257" s="353" t="s">
        <v>662</v>
      </c>
      <c r="C257" s="157" t="s">
        <v>51</v>
      </c>
      <c r="D257" s="55" t="s">
        <v>143</v>
      </c>
      <c r="E257" s="117">
        <f>142220.912723917</f>
        <v>142220.91272391699</v>
      </c>
      <c r="F257" s="4"/>
      <c r="G257" s="205">
        <v>43748</v>
      </c>
      <c r="H257" s="163"/>
      <c r="I257" s="77">
        <f>103.26/78.05</f>
        <v>1.322998078155029</v>
      </c>
      <c r="J257" s="75" t="s">
        <v>461</v>
      </c>
      <c r="K257" s="211">
        <f>+E257/I257</f>
        <v>107498.95640230215</v>
      </c>
      <c r="L257" s="172"/>
      <c r="M257" s="1" t="s">
        <v>934</v>
      </c>
      <c r="N257" s="216">
        <f>+H257-K257+N256</f>
        <v>-161598.63410378469</v>
      </c>
    </row>
    <row r="258" spans="1:18" ht="15" x14ac:dyDescent="0.25">
      <c r="A258" s="177" t="s">
        <v>530</v>
      </c>
      <c r="B258" s="353" t="s">
        <v>663</v>
      </c>
      <c r="C258" s="157" t="s">
        <v>51</v>
      </c>
      <c r="D258" s="55" t="s">
        <v>143</v>
      </c>
      <c r="E258" s="117">
        <v>1134002930</v>
      </c>
      <c r="F258" s="4" t="s">
        <v>664</v>
      </c>
      <c r="G258" s="205">
        <v>43844</v>
      </c>
      <c r="H258" s="163">
        <v>852687174</v>
      </c>
      <c r="I258" s="77">
        <f>103.8/78.05</f>
        <v>1.3299167200512492</v>
      </c>
      <c r="J258" s="75" t="s">
        <v>472</v>
      </c>
      <c r="K258" s="211">
        <f>+E258/I258</f>
        <v>852687174.24373794</v>
      </c>
      <c r="L258" s="172" t="s">
        <v>665</v>
      </c>
      <c r="M258" s="1" t="s">
        <v>933</v>
      </c>
      <c r="N258" s="216">
        <f>+H258-K258+N257</f>
        <v>-161598.87784172071</v>
      </c>
    </row>
    <row r="259" spans="1:18" ht="28.5" x14ac:dyDescent="0.25">
      <c r="A259" s="177" t="s">
        <v>530</v>
      </c>
      <c r="B259" s="353" t="s">
        <v>666</v>
      </c>
      <c r="C259" s="157" t="s">
        <v>51</v>
      </c>
      <c r="D259" s="55" t="s">
        <v>143</v>
      </c>
      <c r="E259" s="117">
        <v>1139221904.97</v>
      </c>
      <c r="F259" s="4" t="s">
        <v>667</v>
      </c>
      <c r="G259" s="205">
        <v>43893</v>
      </c>
      <c r="H259" s="163">
        <v>852687174</v>
      </c>
      <c r="I259" s="77">
        <f>104.24/78.05</f>
        <v>1.3355541319666879</v>
      </c>
      <c r="J259" s="75" t="s">
        <v>668</v>
      </c>
      <c r="K259" s="211">
        <f>+E259/I259</f>
        <v>852995679.99720371</v>
      </c>
      <c r="L259" s="172" t="s">
        <v>669</v>
      </c>
      <c r="M259" s="1" t="s">
        <v>932</v>
      </c>
      <c r="N259" s="216">
        <f>+H259-K259+N258</f>
        <v>-470104.8750454284</v>
      </c>
    </row>
    <row r="260" spans="1:18" ht="15" x14ac:dyDescent="0.25">
      <c r="A260" s="177" t="s">
        <v>530</v>
      </c>
      <c r="B260" s="353" t="s">
        <v>670</v>
      </c>
      <c r="C260" s="157" t="s">
        <v>51</v>
      </c>
      <c r="D260" s="55" t="s">
        <v>143</v>
      </c>
      <c r="E260" s="117">
        <v>1146457297</v>
      </c>
      <c r="F260" s="4" t="s">
        <v>671</v>
      </c>
      <c r="G260" s="205">
        <v>43906</v>
      </c>
      <c r="H260" s="163">
        <v>852687174</v>
      </c>
      <c r="I260" s="77">
        <f>104.94/78.05</f>
        <v>1.3445227418321588</v>
      </c>
      <c r="J260" s="75" t="s">
        <v>672</v>
      </c>
      <c r="K260" s="211">
        <f>+E260/I260</f>
        <v>852687173.91700017</v>
      </c>
      <c r="L260" s="172" t="s">
        <v>673</v>
      </c>
      <c r="M260" s="1" t="s">
        <v>931</v>
      </c>
      <c r="N260" s="216">
        <f>+H260-K260+N259</f>
        <v>-470104.79204560292</v>
      </c>
    </row>
    <row r="261" spans="1:18" ht="15" x14ac:dyDescent="0.25">
      <c r="A261" s="177" t="s">
        <v>530</v>
      </c>
      <c r="B261" s="353" t="s">
        <v>674</v>
      </c>
      <c r="C261" s="157" t="s">
        <v>51</v>
      </c>
      <c r="D261" s="55" t="s">
        <v>143</v>
      </c>
      <c r="E261" s="117">
        <v>1159384899</v>
      </c>
      <c r="F261" s="4" t="s">
        <v>675</v>
      </c>
      <c r="G261" s="205">
        <v>43935</v>
      </c>
      <c r="H261" s="163">
        <v>852687174</v>
      </c>
      <c r="I261" s="77">
        <f>105.53/78.05</f>
        <v>1.35208199871877</v>
      </c>
      <c r="J261" s="75" t="s">
        <v>676</v>
      </c>
      <c r="K261" s="211">
        <f>+E261/I261</f>
        <v>857481203.13607502</v>
      </c>
      <c r="L261" s="172" t="s">
        <v>677</v>
      </c>
      <c r="M261" s="1" t="s">
        <v>930</v>
      </c>
      <c r="N261" s="216">
        <f>+H261-K261+N260</f>
        <v>-5264133.9281206224</v>
      </c>
    </row>
    <row r="262" spans="1:18" ht="15" x14ac:dyDescent="0.25">
      <c r="A262" s="177" t="s">
        <v>530</v>
      </c>
      <c r="B262" s="353" t="s">
        <v>678</v>
      </c>
      <c r="C262" s="157" t="s">
        <v>51</v>
      </c>
      <c r="D262" s="55" t="s">
        <v>143</v>
      </c>
      <c r="E262" s="117">
        <v>1154760208.74</v>
      </c>
      <c r="F262" s="4" t="s">
        <v>679</v>
      </c>
      <c r="G262" s="205">
        <v>43973</v>
      </c>
      <c r="H262" s="163">
        <v>852687174</v>
      </c>
      <c r="I262" s="77">
        <f>[29]IPC!$S$13/78.05</f>
        <v>1.3542600896860988</v>
      </c>
      <c r="J262" s="75" t="s">
        <v>680</v>
      </c>
      <c r="K262" s="211">
        <f>+E262/I262</f>
        <v>852687174.00337744</v>
      </c>
      <c r="L262" s="172" t="s">
        <v>681</v>
      </c>
      <c r="M262" s="1" t="s">
        <v>929</v>
      </c>
      <c r="N262" s="216">
        <f>+H262-K262+N261</f>
        <v>-5264133.93149806</v>
      </c>
    </row>
    <row r="263" spans="1:18" ht="15" x14ac:dyDescent="0.25">
      <c r="A263" s="177" t="s">
        <v>530</v>
      </c>
      <c r="B263" s="353" t="s">
        <v>682</v>
      </c>
      <c r="C263" s="157" t="s">
        <v>51</v>
      </c>
      <c r="D263" s="55" t="s">
        <v>143</v>
      </c>
      <c r="E263" s="161">
        <v>1151045748.27</v>
      </c>
      <c r="F263" s="4" t="s">
        <v>683</v>
      </c>
      <c r="G263" s="205">
        <v>43998</v>
      </c>
      <c r="H263" s="163">
        <v>852687174</v>
      </c>
      <c r="I263" s="77">
        <f>[29]IPC!$S$14/78.05</f>
        <v>1.3499039077514414</v>
      </c>
      <c r="J263" s="75" t="s">
        <v>684</v>
      </c>
      <c r="K263" s="211">
        <f>+E263/I263</f>
        <v>852687173.99841964</v>
      </c>
      <c r="L263" s="172" t="s">
        <v>685</v>
      </c>
      <c r="M263" s="1" t="s">
        <v>928</v>
      </c>
      <c r="N263" s="216">
        <f>+H263-K263+N262</f>
        <v>-5264133.9299177025</v>
      </c>
    </row>
    <row r="264" spans="1:18" ht="15" x14ac:dyDescent="0.25">
      <c r="A264" s="177" t="s">
        <v>530</v>
      </c>
      <c r="B264" s="353" t="s">
        <v>686</v>
      </c>
      <c r="C264" s="157" t="s">
        <v>51</v>
      </c>
      <c r="D264" s="55" t="s">
        <v>143</v>
      </c>
      <c r="E264" s="161">
        <v>625016441</v>
      </c>
      <c r="F264" s="4" t="s">
        <v>687</v>
      </c>
      <c r="G264" s="205">
        <v>44026</v>
      </c>
      <c r="H264" s="163">
        <v>464728334</v>
      </c>
      <c r="I264" s="77">
        <f>[29]IPC!$S$15/78.05</f>
        <v>1.3449071108263935</v>
      </c>
      <c r="J264" s="75" t="s">
        <v>688</v>
      </c>
      <c r="K264" s="211">
        <f>+E264/I264</f>
        <v>464728334.0006668</v>
      </c>
      <c r="L264" s="172" t="s">
        <v>689</v>
      </c>
      <c r="M264" s="1" t="s">
        <v>927</v>
      </c>
      <c r="N264" s="216">
        <f>+H264-K264+N263</f>
        <v>-5264133.9305844996</v>
      </c>
    </row>
    <row r="265" spans="1:18" ht="15" x14ac:dyDescent="0.25">
      <c r="A265" s="177" t="s">
        <v>530</v>
      </c>
      <c r="B265" s="353" t="s">
        <v>805</v>
      </c>
      <c r="C265" s="157" t="s">
        <v>51</v>
      </c>
      <c r="D265" s="55" t="s">
        <v>143</v>
      </c>
      <c r="E265" s="161">
        <v>625016441</v>
      </c>
      <c r="F265" s="4" t="s">
        <v>804</v>
      </c>
      <c r="G265" s="205">
        <v>44068</v>
      </c>
      <c r="H265" s="163">
        <v>464728334</v>
      </c>
      <c r="I265" s="77">
        <f>[29]IPC!$S$16/78.05</f>
        <v>1.3449071108263935</v>
      </c>
      <c r="J265" s="75" t="s">
        <v>803</v>
      </c>
      <c r="K265" s="211">
        <f>+E265/I265</f>
        <v>464728334.0006668</v>
      </c>
      <c r="L265" s="172" t="s">
        <v>802</v>
      </c>
      <c r="M265" s="1" t="s">
        <v>801</v>
      </c>
      <c r="N265" s="216">
        <f>+H265-K265+N264</f>
        <v>-5264133.9312512968</v>
      </c>
    </row>
    <row r="266" spans="1:18" ht="15" x14ac:dyDescent="0.25">
      <c r="A266" s="177" t="s">
        <v>530</v>
      </c>
      <c r="B266" s="353" t="s">
        <v>800</v>
      </c>
      <c r="C266" s="157" t="s">
        <v>51</v>
      </c>
      <c r="D266" s="55" t="s">
        <v>143</v>
      </c>
      <c r="E266" s="161">
        <v>624956989.61000001</v>
      </c>
      <c r="F266" s="4" t="s">
        <v>799</v>
      </c>
      <c r="G266" s="205">
        <v>44088</v>
      </c>
      <c r="H266" s="163">
        <v>464728334</v>
      </c>
      <c r="I266" s="77">
        <f>[29]IPC!$S$17/78.05</f>
        <v>1.3447789878283152</v>
      </c>
      <c r="J266" s="75" t="s">
        <v>798</v>
      </c>
      <c r="K266" s="211">
        <f>+E266/I266</f>
        <v>464728401.66787827</v>
      </c>
      <c r="L266" s="172" t="s">
        <v>797</v>
      </c>
      <c r="M266" s="1" t="s">
        <v>796</v>
      </c>
      <c r="N266" s="54"/>
    </row>
    <row r="267" spans="1:18" ht="15" x14ac:dyDescent="0.25">
      <c r="A267" s="177" t="s">
        <v>530</v>
      </c>
      <c r="B267" s="841" t="s">
        <v>795</v>
      </c>
      <c r="C267" s="157" t="s">
        <v>51</v>
      </c>
      <c r="D267" s="55" t="s">
        <v>143</v>
      </c>
      <c r="E267" s="161">
        <v>624956898.61000001</v>
      </c>
      <c r="F267" s="4" t="s">
        <v>794</v>
      </c>
      <c r="G267" s="205">
        <v>44118</v>
      </c>
      <c r="H267" s="843">
        <v>464728334</v>
      </c>
      <c r="I267" s="77">
        <f>[29]IPC!$S$18/78.05</f>
        <v>1.3490070467648945</v>
      </c>
      <c r="J267" s="75" t="s">
        <v>793</v>
      </c>
      <c r="K267" s="211">
        <f>+E267/I267</f>
        <v>463271782.09241611</v>
      </c>
      <c r="L267" s="172" t="s">
        <v>792</v>
      </c>
      <c r="M267" s="1" t="s">
        <v>791</v>
      </c>
    </row>
    <row r="268" spans="1:18" ht="15" x14ac:dyDescent="0.25">
      <c r="A268" s="177" t="s">
        <v>530</v>
      </c>
      <c r="B268" s="842"/>
      <c r="C268" s="157" t="s">
        <v>51</v>
      </c>
      <c r="D268" s="55" t="s">
        <v>143</v>
      </c>
      <c r="E268" s="161">
        <v>1964898</v>
      </c>
      <c r="F268" s="4" t="s">
        <v>848</v>
      </c>
      <c r="G268" s="205">
        <v>44134</v>
      </c>
      <c r="H268" s="844"/>
      <c r="I268" s="77">
        <f>[29]IPC!$S$18/78.05</f>
        <v>1.3490070467648945</v>
      </c>
      <c r="J268" s="75" t="s">
        <v>793</v>
      </c>
      <c r="K268" s="211">
        <f>+E268/I268</f>
        <v>1456551.3239623895</v>
      </c>
      <c r="L268" s="172" t="s">
        <v>847</v>
      </c>
      <c r="M268" s="1" t="s">
        <v>846</v>
      </c>
    </row>
    <row r="269" spans="1:18" ht="15" x14ac:dyDescent="0.25">
      <c r="A269" s="177"/>
      <c r="B269" s="353" t="s">
        <v>1035</v>
      </c>
      <c r="C269" s="157" t="s">
        <v>51</v>
      </c>
      <c r="D269" s="55" t="s">
        <v>143</v>
      </c>
      <c r="E269" s="161">
        <f>626564543.07-E278</f>
        <v>625671407.25999999</v>
      </c>
      <c r="F269" s="4" t="s">
        <v>1034</v>
      </c>
      <c r="G269" s="205">
        <v>44187</v>
      </c>
      <c r="H269" s="163">
        <v>464728334</v>
      </c>
      <c r="I269" s="77">
        <f>[29]IPC!$S$20/78.05</f>
        <v>1.3463164638052532</v>
      </c>
      <c r="J269" s="75" t="s">
        <v>1029</v>
      </c>
      <c r="K269" s="211">
        <f>+E269/I269</f>
        <v>464728333.99926716</v>
      </c>
      <c r="L269" s="172" t="s">
        <v>1033</v>
      </c>
      <c r="M269" s="1" t="s">
        <v>1032</v>
      </c>
    </row>
    <row r="270" spans="1:18" ht="15" x14ac:dyDescent="0.25">
      <c r="A270" s="177"/>
      <c r="B270" s="353" t="s">
        <v>1031</v>
      </c>
      <c r="C270" s="157" t="s">
        <v>51</v>
      </c>
      <c r="D270" s="55" t="s">
        <v>143</v>
      </c>
      <c r="E270" s="161">
        <f>625671407.26</f>
        <v>625671407.25999999</v>
      </c>
      <c r="F270" s="4" t="s">
        <v>1030</v>
      </c>
      <c r="G270" s="205">
        <v>44180</v>
      </c>
      <c r="H270" s="163">
        <v>464728334</v>
      </c>
      <c r="I270" s="77">
        <f>[29]IPC!$S$20/78.05</f>
        <v>1.3463164638052532</v>
      </c>
      <c r="J270" s="75" t="s">
        <v>1029</v>
      </c>
      <c r="K270" s="211">
        <f>+E270/I270</f>
        <v>464728333.99926716</v>
      </c>
      <c r="L270" s="172" t="s">
        <v>1028</v>
      </c>
      <c r="M270" s="1" t="s">
        <v>1027</v>
      </c>
    </row>
    <row r="271" spans="1:18" ht="15" x14ac:dyDescent="0.25">
      <c r="A271" s="177"/>
      <c r="B271" s="353" t="s">
        <v>1113</v>
      </c>
      <c r="C271" s="157" t="s">
        <v>51</v>
      </c>
      <c r="D271" s="55" t="s">
        <v>143</v>
      </c>
      <c r="E271" s="161">
        <v>628053102.75999999</v>
      </c>
      <c r="F271" s="4" t="s">
        <v>1112</v>
      </c>
      <c r="G271" s="205">
        <v>44218</v>
      </c>
      <c r="H271" s="163">
        <v>464728334</v>
      </c>
      <c r="I271" s="77">
        <f>[29]IPC!$S$21/78.05</f>
        <v>1.3514413837283794</v>
      </c>
      <c r="J271" s="75" t="s">
        <v>1111</v>
      </c>
      <c r="K271" s="211">
        <f>+E271/I271</f>
        <v>464728334.000929</v>
      </c>
      <c r="L271" s="172" t="s">
        <v>1110</v>
      </c>
      <c r="M271" s="1" t="s">
        <v>1109</v>
      </c>
    </row>
    <row r="272" spans="1:18" s="118" customFormat="1" ht="15" x14ac:dyDescent="0.25">
      <c r="A272" s="177" t="s">
        <v>530</v>
      </c>
      <c r="B272" s="356" t="s">
        <v>690</v>
      </c>
      <c r="C272" s="356"/>
      <c r="D272" s="56"/>
      <c r="E272" s="119">
        <f>SUM(E226:E270)</f>
        <v>45458936875.919441</v>
      </c>
      <c r="F272" s="210"/>
      <c r="G272" s="209"/>
      <c r="H272" s="119">
        <f>SUM(H226:H270)</f>
        <v>35191102178.979996</v>
      </c>
      <c r="I272" s="120"/>
      <c r="J272" s="215"/>
      <c r="K272" s="214">
        <f>SUM(K226:K270)</f>
        <v>35196366379.994041</v>
      </c>
      <c r="L272" s="206">
        <f>+K272-H272</f>
        <v>5264201.0140457153</v>
      </c>
      <c r="M272" s="188"/>
      <c r="O272" s="57"/>
      <c r="P272" s="57"/>
      <c r="Q272" s="57"/>
      <c r="R272" s="57"/>
    </row>
    <row r="273" spans="1:18" ht="15" x14ac:dyDescent="0.25">
      <c r="A273" s="177" t="s">
        <v>530</v>
      </c>
      <c r="B273" s="157"/>
      <c r="C273" s="157"/>
      <c r="D273" s="55"/>
      <c r="E273" s="161">
        <f>+E269+E278</f>
        <v>626564543.07000005</v>
      </c>
      <c r="F273" s="160"/>
      <c r="G273" s="205"/>
      <c r="H273" s="163"/>
      <c r="I273" s="77"/>
      <c r="J273" s="75"/>
      <c r="K273" s="162"/>
      <c r="L273" s="353"/>
      <c r="M273" s="54"/>
    </row>
    <row r="274" spans="1:18" ht="15" x14ac:dyDescent="0.25">
      <c r="A274" s="177" t="s">
        <v>530</v>
      </c>
      <c r="B274" s="213" t="s">
        <v>691</v>
      </c>
      <c r="C274" s="157"/>
      <c r="D274" s="55"/>
      <c r="E274" s="161"/>
      <c r="F274" s="160"/>
      <c r="G274" s="205"/>
      <c r="H274" s="163"/>
      <c r="I274" s="77"/>
      <c r="J274" s="75"/>
      <c r="K274" s="162"/>
      <c r="L274" s="353"/>
      <c r="M274" s="54"/>
    </row>
    <row r="275" spans="1:18" ht="15" x14ac:dyDescent="0.25">
      <c r="A275" s="177" t="s">
        <v>530</v>
      </c>
      <c r="B275" s="358" t="s">
        <v>692</v>
      </c>
      <c r="C275" s="157" t="s">
        <v>790</v>
      </c>
      <c r="D275" s="55" t="s">
        <v>143</v>
      </c>
      <c r="E275" s="117">
        <v>496102</v>
      </c>
      <c r="F275" s="4" t="s">
        <v>693</v>
      </c>
      <c r="G275" s="205">
        <v>43432</v>
      </c>
      <c r="H275" s="163"/>
      <c r="I275" s="77">
        <f>142.67/111.82</f>
        <v>1.2758898229297084</v>
      </c>
      <c r="J275" s="75" t="s">
        <v>319</v>
      </c>
      <c r="K275" s="211">
        <f>+E275/I275</f>
        <v>388828.24448026915</v>
      </c>
      <c r="L275" s="172" t="s">
        <v>321</v>
      </c>
      <c r="M275" s="54"/>
    </row>
    <row r="276" spans="1:18" ht="29.25" x14ac:dyDescent="0.25">
      <c r="A276" s="177" t="s">
        <v>530</v>
      </c>
      <c r="B276" s="357" t="s">
        <v>694</v>
      </c>
      <c r="C276" s="157" t="s">
        <v>790</v>
      </c>
      <c r="D276" s="55" t="s">
        <v>143</v>
      </c>
      <c r="E276" s="117">
        <v>3773012.800566304</v>
      </c>
      <c r="F276" s="4" t="s">
        <v>695</v>
      </c>
      <c r="G276" s="205">
        <v>43748</v>
      </c>
      <c r="H276" s="163"/>
      <c r="I276" s="77">
        <f>103.26/111.82</f>
        <v>0.92344839921302102</v>
      </c>
      <c r="J276" s="75" t="s">
        <v>461</v>
      </c>
      <c r="K276" s="212">
        <v>2851865.67</v>
      </c>
      <c r="L276" s="172" t="s">
        <v>696</v>
      </c>
      <c r="M276" s="54"/>
    </row>
    <row r="277" spans="1:18" ht="15" x14ac:dyDescent="0.25">
      <c r="A277" s="177" t="s">
        <v>530</v>
      </c>
      <c r="B277" s="357" t="s">
        <v>697</v>
      </c>
      <c r="C277" s="157" t="s">
        <v>790</v>
      </c>
      <c r="D277" s="55" t="s">
        <v>143</v>
      </c>
      <c r="E277" s="117">
        <v>389605</v>
      </c>
      <c r="F277" s="4"/>
      <c r="G277" s="205">
        <v>43935</v>
      </c>
      <c r="H277" s="163"/>
      <c r="I277" s="77">
        <f>105.53/78.05</f>
        <v>1.35208199871877</v>
      </c>
      <c r="J277" s="75" t="s">
        <v>676</v>
      </c>
      <c r="K277" s="211">
        <f>+E277/I277</f>
        <v>288151.90230266278</v>
      </c>
      <c r="L277" s="172" t="s">
        <v>698</v>
      </c>
      <c r="M277" s="54"/>
    </row>
    <row r="278" spans="1:18" ht="15" x14ac:dyDescent="0.25">
      <c r="A278" s="177"/>
      <c r="B278" s="357" t="s">
        <v>1026</v>
      </c>
      <c r="C278" s="157" t="s">
        <v>790</v>
      </c>
      <c r="D278" s="55" t="s">
        <v>143</v>
      </c>
      <c r="E278" s="117">
        <f>+K278*I278</f>
        <v>893135.81000009703</v>
      </c>
      <c r="F278" s="4" t="s">
        <v>1045</v>
      </c>
      <c r="G278" s="205">
        <v>44187</v>
      </c>
      <c r="H278" s="163"/>
      <c r="I278" s="77">
        <f>[29]IPC!$S$20/78.05</f>
        <v>1.3463164638052532</v>
      </c>
      <c r="J278" s="75"/>
      <c r="K278" s="211">
        <v>663392.17710798979</v>
      </c>
      <c r="L278" s="172"/>
      <c r="M278" s="54"/>
    </row>
    <row r="279" spans="1:18" s="118" customFormat="1" ht="15" x14ac:dyDescent="0.25">
      <c r="A279" s="177" t="s">
        <v>530</v>
      </c>
      <c r="B279" s="356" t="s">
        <v>699</v>
      </c>
      <c r="C279" s="356"/>
      <c r="D279" s="56"/>
      <c r="E279" s="119">
        <f>SUM(E275:E277)</f>
        <v>4658719.8005663045</v>
      </c>
      <c r="F279" s="210"/>
      <c r="G279" s="209"/>
      <c r="H279" s="208">
        <f>SUM(H275:H277)</f>
        <v>0</v>
      </c>
      <c r="I279" s="119"/>
      <c r="J279" s="119"/>
      <c r="K279" s="207">
        <f>SUM(K275:K277)</f>
        <v>3528845.8167829318</v>
      </c>
      <c r="L279" s="206">
        <f>+K279-H279</f>
        <v>3528845.8167829318</v>
      </c>
      <c r="M279" s="188"/>
      <c r="O279" s="57"/>
      <c r="P279" s="57"/>
      <c r="Q279" s="57"/>
      <c r="R279" s="57"/>
    </row>
    <row r="280" spans="1:18" s="118" customFormat="1" ht="15" x14ac:dyDescent="0.25">
      <c r="A280" s="177" t="s">
        <v>530</v>
      </c>
      <c r="B280" s="356" t="s">
        <v>700</v>
      </c>
      <c r="C280" s="356"/>
      <c r="D280" s="56"/>
      <c r="E280" s="119">
        <f>+E272+E279</f>
        <v>45463595595.720009</v>
      </c>
      <c r="F280" s="210"/>
      <c r="G280" s="209"/>
      <c r="H280" s="208">
        <f>+H272+H279</f>
        <v>35191102178.979996</v>
      </c>
      <c r="I280" s="119"/>
      <c r="J280" s="119"/>
      <c r="K280" s="207">
        <f>+K272+K279</f>
        <v>35199895225.810822</v>
      </c>
      <c r="L280" s="206">
        <f>+K280-H280</f>
        <v>8793046.8308258057</v>
      </c>
      <c r="M280" s="188"/>
      <c r="O280" s="57"/>
      <c r="P280" s="57"/>
      <c r="Q280" s="57"/>
      <c r="R280" s="57"/>
    </row>
    <row r="281" spans="1:18" ht="15" hidden="1" x14ac:dyDescent="0.25">
      <c r="A281" s="177" t="s">
        <v>530</v>
      </c>
      <c r="B281" s="353"/>
      <c r="C281" s="157"/>
      <c r="D281" s="55"/>
      <c r="E281" s="161"/>
      <c r="F281" s="160"/>
      <c r="G281" s="205"/>
      <c r="H281" s="163"/>
      <c r="I281" s="77"/>
      <c r="J281" s="75"/>
      <c r="K281" s="162"/>
      <c r="L281" s="353"/>
      <c r="M281" s="54"/>
    </row>
    <row r="282" spans="1:18" ht="15" hidden="1" x14ac:dyDescent="0.25">
      <c r="A282" s="177" t="s">
        <v>530</v>
      </c>
      <c r="B282" s="353"/>
      <c r="C282" s="157"/>
      <c r="D282" s="55"/>
      <c r="E282" s="161"/>
      <c r="F282" s="160"/>
      <c r="G282" s="205"/>
      <c r="H282" s="163"/>
      <c r="I282" s="77"/>
      <c r="J282" s="75"/>
      <c r="K282" s="162"/>
      <c r="L282" s="353"/>
      <c r="M282" s="54"/>
    </row>
    <row r="283" spans="1:18" hidden="1" x14ac:dyDescent="0.2">
      <c r="A283" s="177" t="s">
        <v>530</v>
      </c>
      <c r="B283" s="187"/>
      <c r="C283" s="187"/>
      <c r="D283" s="54"/>
      <c r="E283" s="54"/>
      <c r="F283" s="54"/>
      <c r="G283" s="186"/>
      <c r="H283" s="185"/>
      <c r="I283" s="54"/>
      <c r="J283" s="54"/>
      <c r="K283" s="54"/>
      <c r="L283" s="54"/>
      <c r="M283" s="54"/>
    </row>
    <row r="284" spans="1:18" s="179" customFormat="1" ht="15" x14ac:dyDescent="0.25">
      <c r="A284" s="179" t="s">
        <v>478</v>
      </c>
      <c r="B284" s="359" t="s">
        <v>238</v>
      </c>
      <c r="C284" s="359"/>
      <c r="D284" s="359"/>
      <c r="E284" s="359"/>
      <c r="F284" s="359"/>
      <c r="G284" s="184"/>
      <c r="H284" s="359"/>
      <c r="I284" s="359"/>
      <c r="J284" s="359"/>
      <c r="K284" s="359"/>
      <c r="L284" s="359"/>
      <c r="M284" s="181"/>
      <c r="O284" s="180"/>
      <c r="P284" s="180"/>
      <c r="Q284" s="180"/>
      <c r="R284" s="180"/>
    </row>
    <row r="285" spans="1:18" s="179" customFormat="1" ht="15" x14ac:dyDescent="0.25">
      <c r="A285" s="183" t="s">
        <v>530</v>
      </c>
      <c r="B285" s="140" t="s">
        <v>130</v>
      </c>
      <c r="C285" s="141" t="s">
        <v>131</v>
      </c>
      <c r="D285" s="141" t="s">
        <v>132</v>
      </c>
      <c r="E285" s="847" t="s">
        <v>133</v>
      </c>
      <c r="F285" s="848"/>
      <c r="G285" s="847" t="s">
        <v>134</v>
      </c>
      <c r="H285" s="849"/>
      <c r="I285" s="849"/>
      <c r="J285" s="849"/>
      <c r="K285" s="848"/>
      <c r="L285" s="142" t="s">
        <v>97</v>
      </c>
      <c r="M285" s="142" t="s">
        <v>787</v>
      </c>
      <c r="O285" s="180"/>
      <c r="P285" s="180"/>
      <c r="Q285" s="180"/>
      <c r="R285" s="180"/>
    </row>
    <row r="286" spans="1:18" s="179" customFormat="1" ht="45" x14ac:dyDescent="0.25">
      <c r="A286" s="183" t="s">
        <v>530</v>
      </c>
      <c r="B286" s="140"/>
      <c r="C286" s="141"/>
      <c r="D286" s="141"/>
      <c r="E286" s="143" t="s">
        <v>135</v>
      </c>
      <c r="F286" s="143" t="s">
        <v>136</v>
      </c>
      <c r="G286" s="182" t="s">
        <v>610</v>
      </c>
      <c r="H286" s="143" t="s">
        <v>137</v>
      </c>
      <c r="I286" s="143" t="s">
        <v>138</v>
      </c>
      <c r="J286" s="143" t="s">
        <v>139</v>
      </c>
      <c r="K286" s="143" t="s">
        <v>140</v>
      </c>
      <c r="L286" s="142"/>
      <c r="M286" s="181"/>
      <c r="O286" s="180"/>
      <c r="P286" s="180"/>
      <c r="Q286" s="180"/>
      <c r="R286" s="180"/>
    </row>
    <row r="287" spans="1:18" ht="15" x14ac:dyDescent="0.2">
      <c r="A287" s="177" t="s">
        <v>530</v>
      </c>
      <c r="B287" s="353" t="s">
        <v>141</v>
      </c>
      <c r="C287" s="156" t="s">
        <v>22</v>
      </c>
      <c r="D287" s="55" t="s">
        <v>143</v>
      </c>
      <c r="E287" s="139">
        <v>15367645546</v>
      </c>
      <c r="F287" s="204" t="s">
        <v>239</v>
      </c>
      <c r="G287" s="178">
        <v>42913</v>
      </c>
      <c r="H287" s="174">
        <v>12478470154</v>
      </c>
      <c r="I287" s="39">
        <f>137.71/111.82</f>
        <v>1.2315328206045431</v>
      </c>
      <c r="J287" s="31" t="s">
        <v>185</v>
      </c>
      <c r="K287" s="50">
        <f>+E287/I287</f>
        <v>12478470154.336794</v>
      </c>
      <c r="L287" s="172" t="s">
        <v>178</v>
      </c>
      <c r="M287" s="54" t="s">
        <v>926</v>
      </c>
    </row>
    <row r="288" spans="1:18" ht="15" hidden="1" x14ac:dyDescent="0.2">
      <c r="A288" s="177" t="s">
        <v>789</v>
      </c>
      <c r="B288" s="353"/>
      <c r="C288" s="157"/>
      <c r="D288" s="55"/>
      <c r="E288" s="158"/>
      <c r="F288" s="351"/>
      <c r="G288" s="178"/>
      <c r="H288" s="174"/>
      <c r="I288" s="39"/>
      <c r="J288" s="31"/>
      <c r="K288" s="159"/>
      <c r="L288" s="353"/>
      <c r="M288" s="54"/>
    </row>
    <row r="289" spans="1:18" ht="15" hidden="1" x14ac:dyDescent="0.2">
      <c r="A289" s="177" t="s">
        <v>789</v>
      </c>
      <c r="B289" s="353"/>
      <c r="C289" s="157"/>
      <c r="D289" s="55"/>
      <c r="E289" s="158"/>
      <c r="F289" s="351"/>
      <c r="G289" s="178"/>
      <c r="H289" s="174"/>
      <c r="I289" s="39"/>
      <c r="J289" s="31"/>
      <c r="K289" s="159"/>
      <c r="L289" s="353"/>
      <c r="M289" s="54"/>
    </row>
    <row r="290" spans="1:18" hidden="1" x14ac:dyDescent="0.2">
      <c r="A290" s="177" t="s">
        <v>789</v>
      </c>
      <c r="B290" s="187"/>
      <c r="C290" s="187"/>
      <c r="D290" s="54"/>
      <c r="E290" s="54"/>
      <c r="F290" s="54"/>
      <c r="G290" s="186"/>
      <c r="H290" s="185"/>
      <c r="I290" s="54"/>
      <c r="J290" s="54"/>
      <c r="K290" s="54"/>
      <c r="L290" s="54"/>
      <c r="M290" s="54"/>
    </row>
    <row r="291" spans="1:18" hidden="1" x14ac:dyDescent="0.2">
      <c r="A291" s="177" t="s">
        <v>789</v>
      </c>
      <c r="B291" s="187"/>
      <c r="C291" s="187"/>
      <c r="D291" s="54"/>
      <c r="E291" s="54"/>
      <c r="F291" s="54"/>
      <c r="G291" s="186"/>
      <c r="H291" s="185"/>
      <c r="I291" s="54"/>
      <c r="J291" s="54"/>
      <c r="K291" s="54"/>
      <c r="L291" s="54"/>
      <c r="M291" s="54"/>
    </row>
    <row r="292" spans="1:18" hidden="1" x14ac:dyDescent="0.2">
      <c r="A292" s="177" t="s">
        <v>789</v>
      </c>
      <c r="B292" s="187"/>
      <c r="C292" s="187"/>
      <c r="D292" s="54"/>
      <c r="E292" s="54"/>
      <c r="F292" s="54"/>
      <c r="G292" s="186"/>
      <c r="H292" s="185"/>
      <c r="I292" s="54"/>
      <c r="J292" s="54"/>
      <c r="K292" s="54"/>
      <c r="L292" s="54"/>
      <c r="M292" s="54"/>
    </row>
    <row r="293" spans="1:18" s="179" customFormat="1" ht="15" x14ac:dyDescent="0.25">
      <c r="A293" s="179" t="s">
        <v>530</v>
      </c>
      <c r="B293" s="359" t="s">
        <v>240</v>
      </c>
      <c r="C293" s="359"/>
      <c r="D293" s="359"/>
      <c r="E293" s="359"/>
      <c r="F293" s="359"/>
      <c r="G293" s="184"/>
      <c r="H293" s="359"/>
      <c r="I293" s="359"/>
      <c r="J293" s="359"/>
      <c r="K293" s="359"/>
      <c r="L293" s="359"/>
      <c r="M293" s="181"/>
      <c r="O293" s="180"/>
      <c r="P293" s="180"/>
      <c r="Q293" s="180"/>
      <c r="R293" s="180"/>
    </row>
    <row r="294" spans="1:18" s="179" customFormat="1" ht="15" x14ac:dyDescent="0.25">
      <c r="A294" s="179" t="s">
        <v>474</v>
      </c>
      <c r="B294" s="359" t="s">
        <v>241</v>
      </c>
      <c r="C294" s="359"/>
      <c r="D294" s="359"/>
      <c r="E294" s="359"/>
      <c r="F294" s="359"/>
      <c r="G294" s="184"/>
      <c r="H294" s="359"/>
      <c r="I294" s="359"/>
      <c r="J294" s="359"/>
      <c r="K294" s="359"/>
      <c r="L294" s="359"/>
      <c r="M294" s="181"/>
      <c r="O294" s="180"/>
      <c r="P294" s="180"/>
      <c r="Q294" s="180"/>
      <c r="R294" s="180"/>
    </row>
    <row r="295" spans="1:18" s="179" customFormat="1" ht="15" x14ac:dyDescent="0.25">
      <c r="A295" s="183" t="s">
        <v>530</v>
      </c>
      <c r="B295" s="140" t="s">
        <v>130</v>
      </c>
      <c r="C295" s="141" t="s">
        <v>131</v>
      </c>
      <c r="D295" s="141" t="s">
        <v>132</v>
      </c>
      <c r="E295" s="847" t="s">
        <v>133</v>
      </c>
      <c r="F295" s="848"/>
      <c r="G295" s="847" t="s">
        <v>134</v>
      </c>
      <c r="H295" s="849"/>
      <c r="I295" s="849"/>
      <c r="J295" s="849"/>
      <c r="K295" s="848"/>
      <c r="L295" s="142" t="s">
        <v>97</v>
      </c>
      <c r="M295" s="142" t="s">
        <v>787</v>
      </c>
      <c r="O295" s="180"/>
      <c r="P295" s="180"/>
      <c r="Q295" s="180"/>
      <c r="R295" s="180"/>
    </row>
    <row r="296" spans="1:18" s="179" customFormat="1" ht="45" x14ac:dyDescent="0.25">
      <c r="A296" s="183" t="s">
        <v>530</v>
      </c>
      <c r="B296" s="140"/>
      <c r="C296" s="141"/>
      <c r="D296" s="141"/>
      <c r="E296" s="143" t="s">
        <v>135</v>
      </c>
      <c r="F296" s="143" t="s">
        <v>136</v>
      </c>
      <c r="G296" s="182" t="s">
        <v>610</v>
      </c>
      <c r="H296" s="143" t="s">
        <v>137</v>
      </c>
      <c r="I296" s="143" t="s">
        <v>138</v>
      </c>
      <c r="J296" s="143" t="s">
        <v>139</v>
      </c>
      <c r="K296" s="143" t="s">
        <v>140</v>
      </c>
      <c r="L296" s="142"/>
      <c r="M296" s="181"/>
      <c r="O296" s="180"/>
      <c r="P296" s="180"/>
      <c r="Q296" s="180"/>
      <c r="R296" s="180"/>
    </row>
    <row r="297" spans="1:18" ht="28.5" x14ac:dyDescent="0.2">
      <c r="A297" s="177" t="s">
        <v>530</v>
      </c>
      <c r="B297" s="353" t="s">
        <v>141</v>
      </c>
      <c r="C297" s="351" t="s">
        <v>701</v>
      </c>
      <c r="D297" s="55" t="s">
        <v>143</v>
      </c>
      <c r="E297" s="154">
        <v>3039215719</v>
      </c>
      <c r="F297" s="198" t="s">
        <v>702</v>
      </c>
      <c r="G297" s="197" t="s">
        <v>242</v>
      </c>
      <c r="H297" s="201">
        <v>2456948393</v>
      </c>
      <c r="I297" s="39">
        <f>138.32/111.82</f>
        <v>1.2369880164550171</v>
      </c>
      <c r="J297" s="79" t="s">
        <v>335</v>
      </c>
      <c r="K297" s="155">
        <f>+E297/I297</f>
        <v>2456948392.8468766</v>
      </c>
      <c r="L297" s="172" t="s">
        <v>243</v>
      </c>
      <c r="M297" s="54"/>
      <c r="O297" s="180"/>
      <c r="P297" s="180"/>
      <c r="Q297" s="180"/>
    </row>
    <row r="298" spans="1:18" ht="15" customHeight="1" x14ac:dyDescent="0.2">
      <c r="A298" s="177" t="s">
        <v>530</v>
      </c>
      <c r="B298" s="353" t="s">
        <v>145</v>
      </c>
      <c r="C298" s="351" t="s">
        <v>701</v>
      </c>
      <c r="D298" s="55" t="s">
        <v>143</v>
      </c>
      <c r="E298" s="154">
        <f>11645347</f>
        <v>11645347</v>
      </c>
      <c r="F298" s="198" t="s">
        <v>703</v>
      </c>
      <c r="G298" s="197">
        <v>43110</v>
      </c>
      <c r="H298" s="862">
        <v>2456948393</v>
      </c>
      <c r="I298" s="39">
        <f>138.85/111.82</f>
        <v>1.2417277767841173</v>
      </c>
      <c r="J298" s="203" t="s">
        <v>231</v>
      </c>
      <c r="K298" s="155">
        <f>+E298/I298</f>
        <v>9378341.3866762705</v>
      </c>
      <c r="L298" s="172" t="s">
        <v>243</v>
      </c>
      <c r="M298" s="54" t="s">
        <v>925</v>
      </c>
      <c r="O298" s="180"/>
      <c r="P298" s="180"/>
      <c r="Q298" s="180"/>
    </row>
    <row r="299" spans="1:18" ht="14.25" x14ac:dyDescent="0.2">
      <c r="A299" s="177"/>
      <c r="B299" s="353" t="s">
        <v>145</v>
      </c>
      <c r="C299" s="351" t="s">
        <v>701</v>
      </c>
      <c r="D299" s="55" t="s">
        <v>143</v>
      </c>
      <c r="E299" s="154">
        <v>3039215719</v>
      </c>
      <c r="F299" s="198" t="s">
        <v>703</v>
      </c>
      <c r="G299" s="197">
        <v>43109</v>
      </c>
      <c r="H299" s="863"/>
      <c r="I299" s="39">
        <f>138.85/111.82</f>
        <v>1.2417277767841173</v>
      </c>
      <c r="J299" s="203" t="s">
        <v>231</v>
      </c>
      <c r="K299" s="155">
        <f>+E299/I299</f>
        <v>2447570051.8442926</v>
      </c>
      <c r="L299" s="172"/>
      <c r="M299" s="54" t="s">
        <v>924</v>
      </c>
      <c r="O299" s="180"/>
      <c r="P299" s="180"/>
      <c r="Q299" s="180"/>
    </row>
    <row r="300" spans="1:18" ht="14.25" x14ac:dyDescent="0.2">
      <c r="A300" s="177" t="s">
        <v>530</v>
      </c>
      <c r="B300" s="353" t="s">
        <v>146</v>
      </c>
      <c r="C300" s="351" t="s">
        <v>701</v>
      </c>
      <c r="D300" s="55" t="s">
        <v>143</v>
      </c>
      <c r="E300" s="154">
        <v>3069977012</v>
      </c>
      <c r="F300" s="198" t="s">
        <v>704</v>
      </c>
      <c r="G300" s="197">
        <v>43150</v>
      </c>
      <c r="H300" s="201">
        <v>2456948393</v>
      </c>
      <c r="I300" s="39">
        <f>139.72/111.82</f>
        <v>1.2495081380790556</v>
      </c>
      <c r="J300" s="76" t="s">
        <v>244</v>
      </c>
      <c r="K300" s="155">
        <f>+E300/I300</f>
        <v>2456948393.0850272</v>
      </c>
      <c r="L300" s="172" t="s">
        <v>243</v>
      </c>
      <c r="M300" s="54" t="s">
        <v>923</v>
      </c>
      <c r="O300" s="180"/>
      <c r="P300" s="180"/>
      <c r="Q300" s="180"/>
    </row>
    <row r="301" spans="1:18" ht="14.25" x14ac:dyDescent="0.2">
      <c r="A301" s="177" t="s">
        <v>530</v>
      </c>
      <c r="B301" s="353" t="s">
        <v>147</v>
      </c>
      <c r="C301" s="351" t="s">
        <v>701</v>
      </c>
      <c r="D301" s="55" t="s">
        <v>143</v>
      </c>
      <c r="E301" s="154">
        <v>3069977012</v>
      </c>
      <c r="F301" s="198" t="s">
        <v>705</v>
      </c>
      <c r="G301" s="197">
        <v>43157</v>
      </c>
      <c r="H301" s="201">
        <v>2456948393</v>
      </c>
      <c r="I301" s="39">
        <f>139.72/111.82</f>
        <v>1.2495081380790556</v>
      </c>
      <c r="J301" s="76" t="s">
        <v>245</v>
      </c>
      <c r="K301" s="155">
        <f>+E301/I301</f>
        <v>2456948393.0850272</v>
      </c>
      <c r="L301" s="172" t="s">
        <v>218</v>
      </c>
      <c r="M301" s="54"/>
      <c r="O301" s="180"/>
      <c r="P301" s="180"/>
      <c r="Q301" s="180"/>
    </row>
    <row r="302" spans="1:18" ht="14.25" x14ac:dyDescent="0.2">
      <c r="A302" s="177" t="s">
        <v>530</v>
      </c>
      <c r="B302" s="145" t="s">
        <v>148</v>
      </c>
      <c r="C302" s="146" t="s">
        <v>701</v>
      </c>
      <c r="D302" s="58" t="s">
        <v>143</v>
      </c>
      <c r="E302" s="155">
        <v>3091729640</v>
      </c>
      <c r="F302" s="148" t="s">
        <v>706</v>
      </c>
      <c r="G302" s="195">
        <v>43182</v>
      </c>
      <c r="H302" s="201">
        <v>2456948393</v>
      </c>
      <c r="I302" s="74">
        <f>140.71/111.82</f>
        <v>1.2583616526560546</v>
      </c>
      <c r="J302" s="76" t="s">
        <v>237</v>
      </c>
      <c r="K302" s="155">
        <f>+E302/I302</f>
        <v>2456948392.7567334</v>
      </c>
      <c r="L302" s="193" t="s">
        <v>218</v>
      </c>
      <c r="M302" s="54" t="s">
        <v>922</v>
      </c>
      <c r="O302" s="180"/>
      <c r="P302" s="180"/>
      <c r="Q302" s="180"/>
    </row>
    <row r="303" spans="1:18" ht="14.25" x14ac:dyDescent="0.2">
      <c r="A303" s="177" t="s">
        <v>530</v>
      </c>
      <c r="B303" s="353" t="s">
        <v>149</v>
      </c>
      <c r="C303" s="351" t="s">
        <v>701</v>
      </c>
      <c r="D303" s="55" t="s">
        <v>143</v>
      </c>
      <c r="E303" s="154">
        <f>3099200240</f>
        <v>3099200240</v>
      </c>
      <c r="F303" s="198" t="s">
        <v>707</v>
      </c>
      <c r="G303" s="197">
        <v>43237</v>
      </c>
      <c r="H303" s="862">
        <v>2456948393</v>
      </c>
      <c r="I303" s="74">
        <f>141.7/111.82</f>
        <v>1.2672151672330532</v>
      </c>
      <c r="J303" s="76" t="s">
        <v>284</v>
      </c>
      <c r="K303" s="155">
        <f>+E303/I303</f>
        <v>2445677987.5568099</v>
      </c>
      <c r="L303" s="172" t="s">
        <v>218</v>
      </c>
      <c r="M303" s="54" t="s">
        <v>921</v>
      </c>
      <c r="N303" s="202" t="s">
        <v>920</v>
      </c>
      <c r="O303" s="180"/>
      <c r="P303" s="180"/>
      <c r="Q303" s="180"/>
    </row>
    <row r="304" spans="1:18" ht="14.25" x14ac:dyDescent="0.2">
      <c r="A304" s="177"/>
      <c r="B304" s="353" t="s">
        <v>149</v>
      </c>
      <c r="C304" s="351" t="s">
        <v>701</v>
      </c>
      <c r="D304" s="55" t="s">
        <v>143</v>
      </c>
      <c r="E304" s="154">
        <v>14282029</v>
      </c>
      <c r="F304" s="198" t="s">
        <v>707</v>
      </c>
      <c r="G304" s="197">
        <v>43237</v>
      </c>
      <c r="H304" s="863"/>
      <c r="I304" s="74">
        <f>141.7/111.82</f>
        <v>1.2672151672330532</v>
      </c>
      <c r="J304" s="76" t="s">
        <v>284</v>
      </c>
      <c r="K304" s="155">
        <f>+E304/I304</f>
        <v>11270405.665349329</v>
      </c>
      <c r="L304" s="172"/>
      <c r="M304" s="54" t="s">
        <v>919</v>
      </c>
      <c r="O304" s="180"/>
      <c r="P304" s="180"/>
      <c r="Q304" s="180"/>
    </row>
    <row r="305" spans="1:17" ht="14.25" x14ac:dyDescent="0.2">
      <c r="A305" s="177" t="s">
        <v>530</v>
      </c>
      <c r="B305" s="353" t="s">
        <v>150</v>
      </c>
      <c r="C305" s="351" t="s">
        <v>701</v>
      </c>
      <c r="D305" s="55" t="s">
        <v>143</v>
      </c>
      <c r="E305" s="154">
        <v>3113482269</v>
      </c>
      <c r="F305" s="198" t="s">
        <v>708</v>
      </c>
      <c r="G305" s="197">
        <v>43249</v>
      </c>
      <c r="H305" s="201">
        <v>2456948393</v>
      </c>
      <c r="I305" s="74">
        <f>141.7/111.82</f>
        <v>1.2672151672330532</v>
      </c>
      <c r="J305" s="76" t="s">
        <v>285</v>
      </c>
      <c r="K305" s="155">
        <f>+E305/I305</f>
        <v>2456948393.2221594</v>
      </c>
      <c r="L305" s="172" t="s">
        <v>218</v>
      </c>
      <c r="M305" s="54" t="s">
        <v>918</v>
      </c>
      <c r="O305" s="180"/>
      <c r="P305" s="180"/>
      <c r="Q305" s="180"/>
    </row>
    <row r="306" spans="1:17" ht="14.25" x14ac:dyDescent="0.2">
      <c r="A306" s="177" t="s">
        <v>530</v>
      </c>
      <c r="B306" s="353" t="s">
        <v>151</v>
      </c>
      <c r="C306" s="351" t="s">
        <v>701</v>
      </c>
      <c r="D306" s="55" t="s">
        <v>143</v>
      </c>
      <c r="E306" s="154">
        <v>3126226233</v>
      </c>
      <c r="F306" s="198" t="s">
        <v>709</v>
      </c>
      <c r="G306" s="197">
        <v>43305</v>
      </c>
      <c r="H306" s="201">
        <v>2456948393</v>
      </c>
      <c r="I306" s="74">
        <f>142.28/111.82</f>
        <v>1.272402074763012</v>
      </c>
      <c r="J306" s="76" t="s">
        <v>302</v>
      </c>
      <c r="K306" s="155">
        <f>+E306/I306</f>
        <v>2456948393.1266518</v>
      </c>
      <c r="L306" s="172" t="s">
        <v>243</v>
      </c>
      <c r="M306" s="54" t="s">
        <v>917</v>
      </c>
      <c r="O306" s="180"/>
      <c r="P306" s="180"/>
      <c r="Q306" s="180"/>
    </row>
    <row r="307" spans="1:17" ht="14.25" x14ac:dyDescent="0.2">
      <c r="A307" s="177" t="s">
        <v>530</v>
      </c>
      <c r="B307" s="353" t="s">
        <v>179</v>
      </c>
      <c r="C307" s="351" t="s">
        <v>701</v>
      </c>
      <c r="D307" s="55" t="s">
        <v>143</v>
      </c>
      <c r="E307" s="154">
        <v>3126226233</v>
      </c>
      <c r="F307" s="198" t="s">
        <v>710</v>
      </c>
      <c r="G307" s="197">
        <v>43313</v>
      </c>
      <c r="H307" s="201">
        <v>2456948393</v>
      </c>
      <c r="I307" s="74">
        <f>142.28/111.82</f>
        <v>1.272402074763012</v>
      </c>
      <c r="J307" s="76" t="s">
        <v>302</v>
      </c>
      <c r="K307" s="155">
        <f>+E307/I307</f>
        <v>2456948393.1266518</v>
      </c>
      <c r="L307" s="172" t="s">
        <v>218</v>
      </c>
      <c r="M307" s="54" t="s">
        <v>916</v>
      </c>
      <c r="O307" s="180"/>
      <c r="P307" s="180"/>
      <c r="Q307" s="180"/>
    </row>
    <row r="308" spans="1:17" ht="28.5" x14ac:dyDescent="0.2">
      <c r="A308" s="177" t="s">
        <v>530</v>
      </c>
      <c r="B308" s="145" t="s">
        <v>180</v>
      </c>
      <c r="C308" s="146" t="s">
        <v>701</v>
      </c>
      <c r="D308" s="58" t="s">
        <v>143</v>
      </c>
      <c r="E308" s="155">
        <v>3122051486</v>
      </c>
      <c r="F308" s="148" t="s">
        <v>711</v>
      </c>
      <c r="G308" s="195">
        <v>43353</v>
      </c>
      <c r="H308" s="201">
        <v>2456948393</v>
      </c>
      <c r="I308" s="74">
        <f>142.27/111.82</f>
        <v>1.2723126453228404</v>
      </c>
      <c r="J308" s="76" t="s">
        <v>310</v>
      </c>
      <c r="K308" s="155">
        <f>+E308/I308</f>
        <v>2453839861.9843955</v>
      </c>
      <c r="L308" s="172" t="s">
        <v>712</v>
      </c>
      <c r="M308" s="54" t="s">
        <v>915</v>
      </c>
      <c r="O308" s="180"/>
      <c r="P308" s="180"/>
      <c r="Q308" s="180"/>
    </row>
    <row r="309" spans="1:17" ht="14.25" x14ac:dyDescent="0.2">
      <c r="A309" s="177" t="s">
        <v>530</v>
      </c>
      <c r="B309" s="353" t="s">
        <v>181</v>
      </c>
      <c r="C309" s="351" t="s">
        <v>701</v>
      </c>
      <c r="D309" s="55" t="s">
        <v>143</v>
      </c>
      <c r="E309" s="154">
        <v>3131060150</v>
      </c>
      <c r="F309" s="198" t="s">
        <v>713</v>
      </c>
      <c r="G309" s="197">
        <v>43384</v>
      </c>
      <c r="H309" s="201">
        <v>2456948393</v>
      </c>
      <c r="I309" s="74">
        <f>142.5/111.82</f>
        <v>1.2743695224467895</v>
      </c>
      <c r="J309" s="76" t="s">
        <v>317</v>
      </c>
      <c r="K309" s="155">
        <f>+E309/I309</f>
        <v>2456948392.7929826</v>
      </c>
      <c r="L309" s="172" t="s">
        <v>218</v>
      </c>
      <c r="M309" s="54" t="s">
        <v>914</v>
      </c>
      <c r="O309" s="180"/>
      <c r="P309" s="180"/>
      <c r="Q309" s="180"/>
    </row>
    <row r="310" spans="1:17" ht="14.25" x14ac:dyDescent="0.2">
      <c r="A310" s="177" t="s">
        <v>530</v>
      </c>
      <c r="B310" s="353" t="s">
        <v>182</v>
      </c>
      <c r="C310" s="351" t="s">
        <v>701</v>
      </c>
      <c r="D310" s="55" t="s">
        <v>143</v>
      </c>
      <c r="E310" s="154">
        <v>3131060150</v>
      </c>
      <c r="F310" s="198" t="s">
        <v>714</v>
      </c>
      <c r="G310" s="197">
        <v>43384</v>
      </c>
      <c r="H310" s="201">
        <v>2456948393</v>
      </c>
      <c r="I310" s="74">
        <f>142.5/111.82</f>
        <v>1.2743695224467895</v>
      </c>
      <c r="J310" s="76" t="s">
        <v>317</v>
      </c>
      <c r="K310" s="155">
        <f>+E310/I310</f>
        <v>2456948392.7929826</v>
      </c>
      <c r="L310" s="172" t="s">
        <v>218</v>
      </c>
      <c r="M310" s="54" t="s">
        <v>914</v>
      </c>
      <c r="O310" s="180"/>
      <c r="P310" s="180"/>
      <c r="Q310" s="180"/>
    </row>
    <row r="311" spans="1:17" ht="14.25" x14ac:dyDescent="0.2">
      <c r="A311" s="177" t="s">
        <v>530</v>
      </c>
      <c r="B311" s="353"/>
      <c r="C311" s="351" t="s">
        <v>701</v>
      </c>
      <c r="D311" s="55" t="s">
        <v>143</v>
      </c>
      <c r="E311" s="154">
        <v>4008101</v>
      </c>
      <c r="F311" s="198" t="s">
        <v>323</v>
      </c>
      <c r="G311" s="197">
        <v>43431</v>
      </c>
      <c r="H311" s="201"/>
      <c r="I311" s="74">
        <f>142.5/111.82</f>
        <v>1.2743695224467895</v>
      </c>
      <c r="J311" s="76" t="s">
        <v>324</v>
      </c>
      <c r="K311" s="155">
        <f>+E311/I311</f>
        <v>3145163.8864561403</v>
      </c>
      <c r="L311" s="172" t="s">
        <v>325</v>
      </c>
      <c r="M311" s="54" t="s">
        <v>912</v>
      </c>
      <c r="N311" s="169" t="s">
        <v>913</v>
      </c>
      <c r="O311" s="180"/>
      <c r="P311" s="180"/>
      <c r="Q311" s="180"/>
    </row>
    <row r="312" spans="1:17" ht="14.25" x14ac:dyDescent="0.2">
      <c r="A312" s="177" t="s">
        <v>530</v>
      </c>
      <c r="B312" s="353" t="s">
        <v>183</v>
      </c>
      <c r="C312" s="351" t="s">
        <v>701</v>
      </c>
      <c r="D312" s="55" t="s">
        <v>143</v>
      </c>
      <c r="E312" s="154">
        <v>3134795450</v>
      </c>
      <c r="F312" s="198" t="s">
        <v>715</v>
      </c>
      <c r="G312" s="197">
        <v>43432</v>
      </c>
      <c r="H312" s="201">
        <v>2456948393</v>
      </c>
      <c r="I312" s="74">
        <f>142.67/111.82</f>
        <v>1.2758898229297084</v>
      </c>
      <c r="J312" s="76" t="s">
        <v>324</v>
      </c>
      <c r="K312" s="155">
        <f>+E312/I312</f>
        <v>2456948392.9277353</v>
      </c>
      <c r="L312" s="172" t="s">
        <v>218</v>
      </c>
      <c r="M312" s="54" t="s">
        <v>912</v>
      </c>
      <c r="N312" s="202" t="s">
        <v>911</v>
      </c>
      <c r="O312" s="180"/>
      <c r="P312" s="180"/>
      <c r="Q312" s="180"/>
    </row>
    <row r="313" spans="1:17" ht="14.25" x14ac:dyDescent="0.2">
      <c r="A313" s="177" t="s">
        <v>530</v>
      </c>
      <c r="B313" s="353" t="s">
        <v>184</v>
      </c>
      <c r="C313" s="351" t="s">
        <v>701</v>
      </c>
      <c r="D313" s="55" t="s">
        <v>143</v>
      </c>
      <c r="E313" s="154">
        <v>3138530750</v>
      </c>
      <c r="F313" s="198" t="s">
        <v>716</v>
      </c>
      <c r="G313" s="197">
        <v>43444</v>
      </c>
      <c r="H313" s="201">
        <v>2456948393</v>
      </c>
      <c r="I313" s="74">
        <f>142.84/111.82</f>
        <v>1.2774101234126276</v>
      </c>
      <c r="J313" s="76" t="s">
        <v>326</v>
      </c>
      <c r="K313" s="155">
        <f>+E313/I313</f>
        <v>2456948393.0621672</v>
      </c>
      <c r="L313" s="172" t="s">
        <v>218</v>
      </c>
      <c r="M313" s="54" t="s">
        <v>910</v>
      </c>
      <c r="O313" s="180"/>
      <c r="P313" s="180"/>
      <c r="Q313" s="180"/>
    </row>
    <row r="314" spans="1:17" ht="14.25" x14ac:dyDescent="0.2">
      <c r="A314" s="177" t="s">
        <v>530</v>
      </c>
      <c r="B314" s="353" t="s">
        <v>186</v>
      </c>
      <c r="C314" s="351" t="s">
        <v>701</v>
      </c>
      <c r="D314" s="55" t="s">
        <v>143</v>
      </c>
      <c r="E314" s="154">
        <v>3138530750</v>
      </c>
      <c r="F314" s="198" t="s">
        <v>717</v>
      </c>
      <c r="G314" s="197">
        <v>43444</v>
      </c>
      <c r="H314" s="201">
        <v>2456948393</v>
      </c>
      <c r="I314" s="74">
        <f>142.84/111.82</f>
        <v>1.2774101234126276</v>
      </c>
      <c r="J314" s="76" t="s">
        <v>326</v>
      </c>
      <c r="K314" s="155">
        <f>+E314/I314</f>
        <v>2456948393.0621672</v>
      </c>
      <c r="L314" s="172" t="s">
        <v>218</v>
      </c>
      <c r="M314" s="54" t="s">
        <v>910</v>
      </c>
      <c r="O314" s="180"/>
      <c r="P314" s="180"/>
      <c r="Q314" s="180"/>
    </row>
    <row r="315" spans="1:17" ht="14.25" x14ac:dyDescent="0.2">
      <c r="A315" s="177" t="s">
        <v>530</v>
      </c>
      <c r="B315" s="353" t="s">
        <v>188</v>
      </c>
      <c r="C315" s="351" t="s">
        <v>701</v>
      </c>
      <c r="D315" s="55" t="s">
        <v>143</v>
      </c>
      <c r="E315" s="154">
        <v>3166875084</v>
      </c>
      <c r="F315" s="198" t="s">
        <v>718</v>
      </c>
      <c r="G315" s="197">
        <v>43507</v>
      </c>
      <c r="H315" s="201">
        <v>2456948393</v>
      </c>
      <c r="I315" s="74">
        <f>100.6/78.05</f>
        <v>1.2889173606662396</v>
      </c>
      <c r="J315" s="76" t="s">
        <v>338</v>
      </c>
      <c r="K315" s="155">
        <f>+E315/I315</f>
        <v>2457003979.1868787</v>
      </c>
      <c r="L315" s="172" t="s">
        <v>218</v>
      </c>
      <c r="M315" s="54" t="s">
        <v>909</v>
      </c>
      <c r="O315" s="180"/>
      <c r="P315" s="180"/>
      <c r="Q315" s="180"/>
    </row>
    <row r="316" spans="1:17" ht="14.25" x14ac:dyDescent="0.2">
      <c r="A316" s="177" t="s">
        <v>530</v>
      </c>
      <c r="B316" s="353" t="s">
        <v>190</v>
      </c>
      <c r="C316" s="351" t="s">
        <v>701</v>
      </c>
      <c r="D316" s="55" t="s">
        <v>143</v>
      </c>
      <c r="E316" s="154">
        <v>7000000000</v>
      </c>
      <c r="F316" s="198" t="s">
        <v>719</v>
      </c>
      <c r="G316" s="197">
        <v>43550</v>
      </c>
      <c r="H316" s="201">
        <v>2456948393</v>
      </c>
      <c r="I316" s="74">
        <f>101.18/78.05</f>
        <v>1.2963484945547727</v>
      </c>
      <c r="J316" s="76" t="s">
        <v>345</v>
      </c>
      <c r="K316" s="155">
        <f>+E316/I316</f>
        <v>5399782565.7244511</v>
      </c>
      <c r="L316" s="172" t="s">
        <v>346</v>
      </c>
      <c r="M316" s="54" t="s">
        <v>908</v>
      </c>
      <c r="O316" s="180"/>
      <c r="P316" s="180"/>
      <c r="Q316" s="180"/>
    </row>
    <row r="317" spans="1:17" ht="15" x14ac:dyDescent="0.2">
      <c r="A317" s="177" t="s">
        <v>530</v>
      </c>
      <c r="B317" s="353" t="s">
        <v>192</v>
      </c>
      <c r="C317" s="351" t="s">
        <v>701</v>
      </c>
      <c r="D317" s="55" t="s">
        <v>143</v>
      </c>
      <c r="E317" s="199"/>
      <c r="F317" s="198" t="s">
        <v>720</v>
      </c>
      <c r="G317" s="197"/>
      <c r="H317" s="201">
        <v>2456948393</v>
      </c>
      <c r="I317" s="74">
        <f>101.18/78.05</f>
        <v>1.2963484945547727</v>
      </c>
      <c r="J317" s="76"/>
      <c r="K317" s="155"/>
      <c r="L317" s="200" t="s">
        <v>402</v>
      </c>
      <c r="M317" s="54"/>
      <c r="O317" s="180"/>
      <c r="P317" s="180"/>
      <c r="Q317" s="180"/>
    </row>
    <row r="318" spans="1:17" ht="15" x14ac:dyDescent="0.2">
      <c r="A318" s="177" t="s">
        <v>530</v>
      </c>
      <c r="B318" s="353" t="s">
        <v>246</v>
      </c>
      <c r="C318" s="351" t="s">
        <v>701</v>
      </c>
      <c r="D318" s="55" t="s">
        <v>143</v>
      </c>
      <c r="E318" s="199"/>
      <c r="F318" s="198" t="s">
        <v>721</v>
      </c>
      <c r="G318" s="197"/>
      <c r="H318" s="196">
        <v>1455974867</v>
      </c>
      <c r="I318" s="74">
        <f>101.18/78.05</f>
        <v>1.2963484945547727</v>
      </c>
      <c r="J318" s="76"/>
      <c r="K318" s="155"/>
      <c r="L318" s="200" t="s">
        <v>402</v>
      </c>
      <c r="M318" s="54"/>
      <c r="O318" s="180"/>
      <c r="P318" s="180"/>
      <c r="Q318" s="180"/>
    </row>
    <row r="319" spans="1:17" ht="15" x14ac:dyDescent="0.2">
      <c r="A319" s="177" t="s">
        <v>530</v>
      </c>
      <c r="B319" s="353" t="s">
        <v>247</v>
      </c>
      <c r="C319" s="351" t="s">
        <v>701</v>
      </c>
      <c r="D319" s="55" t="s">
        <v>143</v>
      </c>
      <c r="E319" s="199">
        <v>6309098263</v>
      </c>
      <c r="F319" s="198" t="s">
        <v>722</v>
      </c>
      <c r="G319" s="197">
        <v>43612</v>
      </c>
      <c r="H319" s="196">
        <v>1455974867</v>
      </c>
      <c r="I319" s="74">
        <f>102.12/78.05</f>
        <v>1.3083920563741192</v>
      </c>
      <c r="J319" s="76" t="s">
        <v>401</v>
      </c>
      <c r="K319" s="155">
        <f>+E319/I319</f>
        <v>4822024279.5451431</v>
      </c>
      <c r="L319" s="172" t="s">
        <v>421</v>
      </c>
      <c r="M319" s="54"/>
      <c r="N319" s="169" t="s">
        <v>907</v>
      </c>
      <c r="O319" s="180"/>
      <c r="P319" s="180"/>
      <c r="Q319" s="180"/>
    </row>
    <row r="320" spans="1:17" ht="15" x14ac:dyDescent="0.2">
      <c r="A320" s="177" t="s">
        <v>530</v>
      </c>
      <c r="B320" s="353" t="s">
        <v>248</v>
      </c>
      <c r="C320" s="351" t="s">
        <v>701</v>
      </c>
      <c r="D320" s="55" t="s">
        <v>143</v>
      </c>
      <c r="E320" s="199"/>
      <c r="F320" s="198" t="s">
        <v>723</v>
      </c>
      <c r="G320" s="197"/>
      <c r="H320" s="196">
        <v>1455974867</v>
      </c>
      <c r="I320" s="74"/>
      <c r="J320" s="76"/>
      <c r="K320" s="155"/>
      <c r="L320" s="172" t="s">
        <v>218</v>
      </c>
      <c r="M320" s="54"/>
      <c r="O320" s="180"/>
      <c r="P320" s="180"/>
      <c r="Q320" s="180"/>
    </row>
    <row r="321" spans="1:18" ht="15" x14ac:dyDescent="0.2">
      <c r="A321" s="177" t="s">
        <v>530</v>
      </c>
      <c r="B321" s="353" t="s">
        <v>249</v>
      </c>
      <c r="C321" s="351" t="s">
        <v>701</v>
      </c>
      <c r="D321" s="55" t="s">
        <v>143</v>
      </c>
      <c r="E321" s="199"/>
      <c r="F321" s="198" t="s">
        <v>724</v>
      </c>
      <c r="G321" s="197"/>
      <c r="H321" s="196">
        <v>1455974867</v>
      </c>
      <c r="I321" s="74"/>
      <c r="J321" s="76"/>
      <c r="K321" s="155"/>
      <c r="L321" s="172" t="s">
        <v>218</v>
      </c>
      <c r="M321" s="54"/>
      <c r="O321" s="180"/>
      <c r="P321" s="180"/>
      <c r="Q321" s="180"/>
    </row>
    <row r="322" spans="1:18" ht="15" x14ac:dyDescent="0.25">
      <c r="A322" s="177" t="s">
        <v>530</v>
      </c>
      <c r="B322" s="145" t="s">
        <v>250</v>
      </c>
      <c r="C322" s="146" t="s">
        <v>701</v>
      </c>
      <c r="D322" s="58" t="s">
        <v>143</v>
      </c>
      <c r="E322" s="147">
        <v>2643821720</v>
      </c>
      <c r="F322" s="148" t="s">
        <v>725</v>
      </c>
      <c r="G322" s="195">
        <v>43650</v>
      </c>
      <c r="H322" s="194">
        <v>1455974867</v>
      </c>
      <c r="I322" s="74">
        <f>102.44/78.05</f>
        <v>1.3124919923126201</v>
      </c>
      <c r="J322" s="76" t="s">
        <v>422</v>
      </c>
      <c r="K322" s="155">
        <f>+E322/I322</f>
        <v>2014352647.8524013</v>
      </c>
      <c r="L322" s="193" t="s">
        <v>423</v>
      </c>
      <c r="M322" s="54" t="s">
        <v>906</v>
      </c>
      <c r="O322" s="180"/>
      <c r="P322" s="180"/>
      <c r="Q322" s="180"/>
    </row>
    <row r="323" spans="1:18" ht="15" x14ac:dyDescent="0.25">
      <c r="A323" s="177" t="s">
        <v>530</v>
      </c>
      <c r="B323" s="145" t="s">
        <v>788</v>
      </c>
      <c r="C323" s="146" t="s">
        <v>701</v>
      </c>
      <c r="D323" s="58" t="s">
        <v>143</v>
      </c>
      <c r="E323" s="147">
        <v>9754517</v>
      </c>
      <c r="F323" s="148" t="s">
        <v>725</v>
      </c>
      <c r="G323" s="195">
        <v>43658</v>
      </c>
      <c r="H323" s="194"/>
      <c r="I323" s="74">
        <f>102.71/78.05</f>
        <v>1.3159513132607303</v>
      </c>
      <c r="J323" s="76" t="s">
        <v>424</v>
      </c>
      <c r="K323" s="155">
        <f>+E323/I323</f>
        <v>7412521.194138837</v>
      </c>
      <c r="L323" s="193" t="s">
        <v>425</v>
      </c>
      <c r="M323" s="54" t="s">
        <v>905</v>
      </c>
      <c r="O323" s="180"/>
      <c r="P323" s="180"/>
      <c r="Q323" s="180"/>
    </row>
    <row r="324" spans="1:18" ht="26.25" x14ac:dyDescent="0.25">
      <c r="A324" s="334" t="s">
        <v>530</v>
      </c>
      <c r="B324" s="333" t="s">
        <v>788</v>
      </c>
      <c r="C324" s="332" t="s">
        <v>701</v>
      </c>
      <c r="D324" s="331" t="s">
        <v>143</v>
      </c>
      <c r="E324" s="330">
        <v>3518806545</v>
      </c>
      <c r="F324" s="329"/>
      <c r="G324" s="328">
        <v>43916</v>
      </c>
      <c r="H324" s="327"/>
      <c r="I324" s="326">
        <f>104.94/78.05</f>
        <v>1.3445227418321588</v>
      </c>
      <c r="J324" s="325" t="s">
        <v>726</v>
      </c>
      <c r="K324" s="324">
        <f>+E324/I324</f>
        <v>2617141707.9974275</v>
      </c>
      <c r="L324" s="323"/>
      <c r="M324" s="322" t="s">
        <v>904</v>
      </c>
      <c r="N324" s="321" t="s">
        <v>1017</v>
      </c>
      <c r="O324" s="180"/>
      <c r="P324" s="180"/>
      <c r="Q324" s="180"/>
    </row>
    <row r="325" spans="1:18" ht="26.25" x14ac:dyDescent="0.25">
      <c r="A325" s="334" t="s">
        <v>530</v>
      </c>
      <c r="B325" s="333" t="s">
        <v>788</v>
      </c>
      <c r="C325" s="332" t="s">
        <v>701</v>
      </c>
      <c r="D325" s="331" t="s">
        <v>143</v>
      </c>
      <c r="E325" s="330">
        <v>-3518806545</v>
      </c>
      <c r="F325" s="329"/>
      <c r="G325" s="328">
        <v>43916</v>
      </c>
      <c r="H325" s="327"/>
      <c r="I325" s="326">
        <f>104.94/78.05</f>
        <v>1.3445227418321588</v>
      </c>
      <c r="J325" s="325" t="s">
        <v>726</v>
      </c>
      <c r="K325" s="324">
        <f>+E325/I325</f>
        <v>-2617141707.9974275</v>
      </c>
      <c r="L325" s="323"/>
      <c r="M325" s="322" t="s">
        <v>904</v>
      </c>
      <c r="N325" s="321" t="s">
        <v>1017</v>
      </c>
      <c r="O325" s="180"/>
      <c r="P325" s="180"/>
      <c r="Q325" s="180"/>
    </row>
    <row r="326" spans="1:18" s="118" customFormat="1" x14ac:dyDescent="0.2">
      <c r="A326" s="177" t="s">
        <v>530</v>
      </c>
      <c r="B326" s="149" t="s">
        <v>426</v>
      </c>
      <c r="C326" s="150"/>
      <c r="D326" s="121"/>
      <c r="E326" s="151">
        <f>SUM(E297:E325)</f>
        <v>65730763874</v>
      </c>
      <c r="F326" s="152"/>
      <c r="G326" s="192"/>
      <c r="H326" s="191">
        <f>SUM(H297:H323)</f>
        <v>51504945409</v>
      </c>
      <c r="I326" s="122"/>
      <c r="J326" s="123"/>
      <c r="K326" s="190">
        <f>SUM(K297:K325)</f>
        <v>51554838521.714149</v>
      </c>
      <c r="L326" s="189">
        <f>+K326-H326</f>
        <v>49893112.714149475</v>
      </c>
      <c r="M326" s="188"/>
      <c r="O326" s="57"/>
      <c r="P326" s="57"/>
      <c r="Q326" s="57"/>
      <c r="R326" s="57"/>
    </row>
    <row r="327" spans="1:18" x14ac:dyDescent="0.2">
      <c r="A327" s="177" t="s">
        <v>530</v>
      </c>
      <c r="B327" s="187"/>
      <c r="C327" s="187"/>
      <c r="D327" s="54"/>
      <c r="E327" s="54"/>
      <c r="F327" s="54"/>
      <c r="G327" s="186"/>
      <c r="H327" s="185"/>
      <c r="I327" s="54"/>
      <c r="J327" s="54"/>
      <c r="K327" s="54"/>
      <c r="L327" s="54"/>
      <c r="M327" s="54"/>
    </row>
    <row r="328" spans="1:18" s="179" customFormat="1" ht="15" x14ac:dyDescent="0.25">
      <c r="A328" s="179" t="s">
        <v>479</v>
      </c>
      <c r="B328" s="359" t="s">
        <v>332</v>
      </c>
      <c r="C328" s="359"/>
      <c r="D328" s="359"/>
      <c r="E328" s="359"/>
      <c r="F328" s="359"/>
      <c r="G328" s="184"/>
      <c r="H328" s="359"/>
      <c r="I328" s="359"/>
      <c r="J328" s="359"/>
      <c r="K328" s="359"/>
      <c r="L328" s="359"/>
      <c r="M328" s="181"/>
      <c r="O328" s="180"/>
      <c r="P328" s="180"/>
      <c r="Q328" s="180"/>
      <c r="R328" s="180"/>
    </row>
    <row r="329" spans="1:18" s="179" customFormat="1" ht="15" x14ac:dyDescent="0.25">
      <c r="A329" s="183" t="s">
        <v>530</v>
      </c>
      <c r="B329" s="140" t="s">
        <v>130</v>
      </c>
      <c r="C329" s="141" t="s">
        <v>131</v>
      </c>
      <c r="D329" s="141" t="s">
        <v>132</v>
      </c>
      <c r="E329" s="847" t="s">
        <v>133</v>
      </c>
      <c r="F329" s="848"/>
      <c r="G329" s="847" t="s">
        <v>134</v>
      </c>
      <c r="H329" s="849"/>
      <c r="I329" s="849"/>
      <c r="J329" s="849"/>
      <c r="K329" s="848"/>
      <c r="L329" s="142" t="s">
        <v>97</v>
      </c>
      <c r="M329" s="142" t="s">
        <v>787</v>
      </c>
      <c r="O329" s="180"/>
      <c r="P329" s="180"/>
      <c r="Q329" s="180"/>
      <c r="R329" s="180"/>
    </row>
    <row r="330" spans="1:18" s="179" customFormat="1" ht="45" x14ac:dyDescent="0.25">
      <c r="A330" s="183" t="s">
        <v>530</v>
      </c>
      <c r="B330" s="140"/>
      <c r="C330" s="141"/>
      <c r="D330" s="141"/>
      <c r="E330" s="143" t="s">
        <v>135</v>
      </c>
      <c r="F330" s="143" t="s">
        <v>136</v>
      </c>
      <c r="G330" s="182" t="s">
        <v>610</v>
      </c>
      <c r="H330" s="143" t="s">
        <v>137</v>
      </c>
      <c r="I330" s="143" t="s">
        <v>138</v>
      </c>
      <c r="J330" s="143" t="s">
        <v>139</v>
      </c>
      <c r="K330" s="143" t="s">
        <v>140</v>
      </c>
      <c r="L330" s="142"/>
      <c r="M330" s="181"/>
      <c r="O330" s="180"/>
      <c r="P330" s="180"/>
      <c r="Q330" s="180"/>
      <c r="R330" s="180"/>
    </row>
    <row r="331" spans="1:18" ht="28.5" x14ac:dyDescent="0.2">
      <c r="A331" s="177" t="s">
        <v>530</v>
      </c>
      <c r="B331" s="353" t="s">
        <v>786</v>
      </c>
      <c r="C331" s="156" t="s">
        <v>727</v>
      </c>
      <c r="D331" s="55" t="s">
        <v>143</v>
      </c>
      <c r="E331" s="139">
        <v>13016958191</v>
      </c>
      <c r="F331" s="176">
        <v>43465</v>
      </c>
      <c r="G331" s="178">
        <v>43462</v>
      </c>
      <c r="H331" s="174">
        <v>10214287467</v>
      </c>
      <c r="I331" s="78">
        <f>142.84/111.82</f>
        <v>1.2774101234126276</v>
      </c>
      <c r="J331" s="79" t="s">
        <v>333</v>
      </c>
      <c r="K331" s="50">
        <f>+E331/I331</f>
        <v>10190116668.42355</v>
      </c>
      <c r="L331" s="172" t="s">
        <v>728</v>
      </c>
      <c r="M331" s="54"/>
    </row>
    <row r="332" spans="1:18" ht="15" x14ac:dyDescent="0.2">
      <c r="A332" s="177" t="s">
        <v>530</v>
      </c>
      <c r="B332" s="353"/>
      <c r="C332" s="157" t="s">
        <v>727</v>
      </c>
      <c r="D332" s="55" t="s">
        <v>143</v>
      </c>
      <c r="E332" s="139">
        <v>30876023</v>
      </c>
      <c r="F332" s="176">
        <v>43465</v>
      </c>
      <c r="G332" s="178">
        <v>43469</v>
      </c>
      <c r="H332" s="174"/>
      <c r="I332" s="78">
        <f>142.84/111.82</f>
        <v>1.2774101234126276</v>
      </c>
      <c r="J332" s="79" t="s">
        <v>333</v>
      </c>
      <c r="K332" s="50">
        <f>+E332/I332</f>
        <v>24170798.738868661</v>
      </c>
      <c r="L332" s="172" t="s">
        <v>243</v>
      </c>
      <c r="M332" s="54"/>
    </row>
    <row r="333" spans="1:18" ht="15" x14ac:dyDescent="0.2">
      <c r="A333" s="177" t="s">
        <v>530</v>
      </c>
      <c r="B333" s="353" t="s">
        <v>785</v>
      </c>
      <c r="C333" s="157" t="s">
        <v>727</v>
      </c>
      <c r="D333" s="55" t="s">
        <v>143</v>
      </c>
      <c r="E333" s="139">
        <v>55856315730</v>
      </c>
      <c r="F333" s="176">
        <v>43830</v>
      </c>
      <c r="G333" s="175">
        <v>43829</v>
      </c>
      <c r="H333" s="174">
        <v>42105325891</v>
      </c>
      <c r="I333" s="86">
        <f>103.54/78.05</f>
        <v>1.3265855221012173</v>
      </c>
      <c r="J333" s="87" t="s">
        <v>480</v>
      </c>
      <c r="K333" s="173">
        <f>+E333/I333</f>
        <v>42105325890.733047</v>
      </c>
      <c r="L333" s="172" t="s">
        <v>481</v>
      </c>
      <c r="M333" s="54" t="s">
        <v>903</v>
      </c>
    </row>
    <row r="334" spans="1:18" ht="15" x14ac:dyDescent="0.2">
      <c r="A334" s="177"/>
      <c r="B334" s="353" t="s">
        <v>1059</v>
      </c>
      <c r="C334" s="157" t="s">
        <v>727</v>
      </c>
      <c r="D334" s="55" t="s">
        <v>143</v>
      </c>
      <c r="E334" s="139">
        <v>150534930432</v>
      </c>
      <c r="F334" s="176">
        <v>44196</v>
      </c>
      <c r="G334" s="336">
        <v>44195</v>
      </c>
      <c r="H334" s="335">
        <v>111812441190</v>
      </c>
      <c r="I334" s="86">
        <f>105.08/78.05</f>
        <v>1.3463164638052532</v>
      </c>
      <c r="J334" s="87" t="s">
        <v>1058</v>
      </c>
      <c r="K334" s="173">
        <f>+E334/I334</f>
        <v>111812441189.73734</v>
      </c>
      <c r="L334" s="172" t="s">
        <v>481</v>
      </c>
      <c r="M334" s="54" t="s">
        <v>1401</v>
      </c>
    </row>
    <row r="335" spans="1:18" ht="13.5" thickBot="1" x14ac:dyDescent="0.25"/>
    <row r="336" spans="1:18" ht="13.5" thickBot="1" x14ac:dyDescent="0.25">
      <c r="H336" s="320">
        <v>51504945409</v>
      </c>
      <c r="I336" s="319"/>
    </row>
    <row r="338" spans="8:8" x14ac:dyDescent="0.2">
      <c r="H338" s="318">
        <f>+H326-H336</f>
        <v>0</v>
      </c>
    </row>
  </sheetData>
  <autoFilter ref="A4:R185" xr:uid="{00000000-0009-0000-0000-000000000000}">
    <filterColumn colId="4" showButton="0"/>
    <filterColumn colId="6" showButton="0"/>
    <filterColumn colId="7" showButton="0"/>
    <filterColumn colId="8" showButton="0"/>
    <filterColumn colId="9" showButton="0"/>
  </autoFilter>
  <mergeCells count="36">
    <mergeCell ref="G285:K285"/>
    <mergeCell ref="H298:H299"/>
    <mergeCell ref="H303:H304"/>
    <mergeCell ref="E295:F295"/>
    <mergeCell ref="G295:K295"/>
    <mergeCell ref="G202:K202"/>
    <mergeCell ref="M214:M215"/>
    <mergeCell ref="O230:Q230"/>
    <mergeCell ref="E329:F329"/>
    <mergeCell ref="G329:K329"/>
    <mergeCell ref="E224:F224"/>
    <mergeCell ref="G224:K224"/>
    <mergeCell ref="E285:F285"/>
    <mergeCell ref="B2:L2"/>
    <mergeCell ref="E4:F4"/>
    <mergeCell ref="G4:K4"/>
    <mergeCell ref="E168:F168"/>
    <mergeCell ref="G168:K168"/>
    <mergeCell ref="F205:F206"/>
    <mergeCell ref="B205:B206"/>
    <mergeCell ref="B199:B200"/>
    <mergeCell ref="F199:F200"/>
    <mergeCell ref="H199:H200"/>
    <mergeCell ref="H190:H191"/>
    <mergeCell ref="H194:H195"/>
    <mergeCell ref="H205:H206"/>
    <mergeCell ref="L199:L200"/>
    <mergeCell ref="B267:B268"/>
    <mergeCell ref="H267:H268"/>
    <mergeCell ref="H182:H183"/>
    <mergeCell ref="B182:B183"/>
    <mergeCell ref="E188:F188"/>
    <mergeCell ref="G188:K188"/>
    <mergeCell ref="E202:F202"/>
    <mergeCell ref="B220:B221"/>
    <mergeCell ref="H220:H221"/>
  </mergeCells>
  <conditionalFormatting sqref="G1:G3 G215:G222 G190:G200 G170:G185 G133:G165 G204:G213 G287:G292 G331:G333 G297:G324 G226:G268 G114:G126 G6:G110 G326:G327 G272:G283 G128:G129 G335:G1048576">
    <cfRule type="cellIs" dxfId="10" priority="11" operator="greaterThan">
      <formula>44104</formula>
    </cfRule>
  </conditionalFormatting>
  <conditionalFormatting sqref="G214">
    <cfRule type="cellIs" dxfId="9" priority="10" operator="greaterThan">
      <formula>44104</formula>
    </cfRule>
  </conditionalFormatting>
  <conditionalFormatting sqref="G111">
    <cfRule type="cellIs" dxfId="8" priority="9" operator="greaterThan">
      <formula>44104</formula>
    </cfRule>
  </conditionalFormatting>
  <conditionalFormatting sqref="G112">
    <cfRule type="cellIs" dxfId="7" priority="8" operator="greaterThan">
      <formula>44104</formula>
    </cfRule>
  </conditionalFormatting>
  <conditionalFormatting sqref="G113">
    <cfRule type="cellIs" dxfId="6" priority="7" operator="greaterThan">
      <formula>44104</formula>
    </cfRule>
  </conditionalFormatting>
  <conditionalFormatting sqref="G325">
    <cfRule type="cellIs" dxfId="5" priority="6" operator="greaterThan">
      <formula>44104</formula>
    </cfRule>
  </conditionalFormatting>
  <conditionalFormatting sqref="G166">
    <cfRule type="cellIs" dxfId="4" priority="5" operator="greaterThan">
      <formula>44104</formula>
    </cfRule>
  </conditionalFormatting>
  <conditionalFormatting sqref="G270:G271">
    <cfRule type="cellIs" dxfId="3" priority="4" operator="greaterThan">
      <formula>44104</formula>
    </cfRule>
  </conditionalFormatting>
  <conditionalFormatting sqref="G269">
    <cfRule type="cellIs" dxfId="2" priority="3" operator="greaterThan">
      <formula>44104</formula>
    </cfRule>
  </conditionalFormatting>
  <conditionalFormatting sqref="G127">
    <cfRule type="cellIs" dxfId="1" priority="2" operator="greaterThan">
      <formula>44104</formula>
    </cfRule>
  </conditionalFormatting>
  <conditionalFormatting sqref="G334">
    <cfRule type="cellIs" dxfId="0" priority="1" operator="greaterThan">
      <formula>44104</formula>
    </cfRule>
  </conditionalFormatting>
  <hyperlinks>
    <hyperlink ref="K276" r:id="rId1" display="..\..\Varios\2019-10-07 Cálculos incumplimiento fondeo Ambiental.xlsx" xr:uid="{50F60317-6C61-4DB1-991D-B7F0ED2CE6FA}"/>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4B2C-26E2-4A04-B9C0-19B64596EA36}">
  <dimension ref="B1:L72"/>
  <sheetViews>
    <sheetView zoomScale="85" zoomScaleNormal="85" workbookViewId="0">
      <selection activeCell="B9" sqref="B9:G22"/>
    </sheetView>
  </sheetViews>
  <sheetFormatPr baseColWidth="10" defaultColWidth="11.5703125" defaultRowHeight="15" x14ac:dyDescent="0.25"/>
  <cols>
    <col min="1" max="16384" width="11.5703125" style="129"/>
  </cols>
  <sheetData>
    <row r="1" spans="2:12" x14ac:dyDescent="0.25">
      <c r="B1" s="885"/>
      <c r="C1" s="886"/>
      <c r="D1" s="887"/>
      <c r="E1" s="891" t="s">
        <v>252</v>
      </c>
      <c r="F1" s="891"/>
      <c r="G1" s="891"/>
      <c r="H1" s="891"/>
      <c r="I1" s="891"/>
      <c r="J1" s="891"/>
      <c r="K1" s="893"/>
      <c r="L1" s="894"/>
    </row>
    <row r="2" spans="2:12" x14ac:dyDescent="0.25">
      <c r="B2" s="888"/>
      <c r="C2" s="889"/>
      <c r="D2" s="890"/>
      <c r="E2" s="892"/>
      <c r="F2" s="892"/>
      <c r="G2" s="892"/>
      <c r="H2" s="892"/>
      <c r="I2" s="892"/>
      <c r="J2" s="892"/>
      <c r="K2" s="895"/>
      <c r="L2" s="896"/>
    </row>
    <row r="3" spans="2:12" x14ac:dyDescent="0.25">
      <c r="B3" s="888"/>
      <c r="C3" s="889"/>
      <c r="D3" s="890"/>
      <c r="E3" s="892"/>
      <c r="F3" s="892"/>
      <c r="G3" s="892"/>
      <c r="H3" s="892"/>
      <c r="I3" s="892"/>
      <c r="J3" s="892"/>
      <c r="K3" s="895"/>
      <c r="L3" s="896"/>
    </row>
    <row r="4" spans="2:12" x14ac:dyDescent="0.25">
      <c r="B4" s="888"/>
      <c r="C4" s="889"/>
      <c r="D4" s="890"/>
      <c r="E4" s="897" t="s">
        <v>994</v>
      </c>
      <c r="F4" s="897"/>
      <c r="G4" s="897"/>
      <c r="H4" s="897"/>
      <c r="I4" s="897"/>
      <c r="J4" s="897"/>
      <c r="K4" s="895"/>
      <c r="L4" s="896"/>
    </row>
    <row r="5" spans="2:12" x14ac:dyDescent="0.25">
      <c r="B5" s="888"/>
      <c r="C5" s="889"/>
      <c r="D5" s="890"/>
      <c r="E5" s="898"/>
      <c r="F5" s="898"/>
      <c r="G5" s="898"/>
      <c r="H5" s="898"/>
      <c r="I5" s="899" t="s">
        <v>995</v>
      </c>
      <c r="J5" s="900">
        <v>5</v>
      </c>
      <c r="K5" s="895"/>
      <c r="L5" s="896"/>
    </row>
    <row r="6" spans="2:12" ht="24" x14ac:dyDescent="0.25">
      <c r="B6" s="888"/>
      <c r="C6" s="889"/>
      <c r="D6" s="890"/>
      <c r="E6" s="350" t="s">
        <v>290</v>
      </c>
      <c r="F6" s="303">
        <v>44223</v>
      </c>
      <c r="G6" s="304" t="s">
        <v>291</v>
      </c>
      <c r="H6" s="303">
        <v>44230</v>
      </c>
      <c r="I6" s="899"/>
      <c r="J6" s="900"/>
      <c r="K6" s="901"/>
      <c r="L6" s="902"/>
    </row>
    <row r="7" spans="2:12" ht="24" x14ac:dyDescent="0.25">
      <c r="B7" s="882" t="s">
        <v>996</v>
      </c>
      <c r="C7" s="882"/>
      <c r="D7" s="882"/>
      <c r="E7" s="882" t="s">
        <v>107</v>
      </c>
      <c r="F7" s="882"/>
      <c r="G7" s="882" t="s">
        <v>108</v>
      </c>
      <c r="H7" s="882"/>
      <c r="I7" s="349" t="s">
        <v>4</v>
      </c>
      <c r="J7" s="349" t="s">
        <v>2</v>
      </c>
      <c r="K7" s="883" t="s">
        <v>0</v>
      </c>
      <c r="L7" s="883"/>
    </row>
    <row r="8" spans="2:12" ht="24" x14ac:dyDescent="0.25">
      <c r="B8" s="884" t="s">
        <v>997</v>
      </c>
      <c r="C8" s="884"/>
      <c r="D8" s="884"/>
      <c r="E8" s="882" t="s">
        <v>998</v>
      </c>
      <c r="F8" s="882"/>
      <c r="G8" s="882" t="s">
        <v>998</v>
      </c>
      <c r="H8" s="882"/>
      <c r="I8" s="294">
        <v>41944</v>
      </c>
      <c r="J8" s="349">
        <v>1</v>
      </c>
      <c r="K8" s="883" t="s">
        <v>292</v>
      </c>
      <c r="L8" s="883"/>
    </row>
    <row r="9" spans="2:12" x14ac:dyDescent="0.25">
      <c r="B9" s="867" t="s">
        <v>453</v>
      </c>
      <c r="C9" s="868"/>
      <c r="D9" s="868"/>
      <c r="E9" s="868"/>
      <c r="F9" s="868"/>
      <c r="G9" s="869"/>
      <c r="H9" s="867" t="s">
        <v>454</v>
      </c>
      <c r="I9" s="868"/>
      <c r="J9" s="868"/>
      <c r="K9" s="868"/>
      <c r="L9" s="869"/>
    </row>
    <row r="10" spans="2:12" x14ac:dyDescent="0.25">
      <c r="B10" s="867"/>
      <c r="C10" s="868"/>
      <c r="D10" s="868"/>
      <c r="E10" s="868"/>
      <c r="F10" s="868"/>
      <c r="G10" s="869"/>
      <c r="H10" s="867"/>
      <c r="I10" s="868"/>
      <c r="J10" s="868"/>
      <c r="K10" s="868"/>
      <c r="L10" s="869"/>
    </row>
    <row r="11" spans="2:12" x14ac:dyDescent="0.25">
      <c r="B11" s="867"/>
      <c r="C11" s="868"/>
      <c r="D11" s="868"/>
      <c r="E11" s="868"/>
      <c r="F11" s="868"/>
      <c r="G11" s="869"/>
      <c r="H11" s="867"/>
      <c r="I11" s="868"/>
      <c r="J11" s="868"/>
      <c r="K11" s="868"/>
      <c r="L11" s="869"/>
    </row>
    <row r="12" spans="2:12" x14ac:dyDescent="0.25">
      <c r="B12" s="867"/>
      <c r="C12" s="868"/>
      <c r="D12" s="868"/>
      <c r="E12" s="868"/>
      <c r="F12" s="868"/>
      <c r="G12" s="869"/>
      <c r="H12" s="867"/>
      <c r="I12" s="868"/>
      <c r="J12" s="868"/>
      <c r="K12" s="868"/>
      <c r="L12" s="869"/>
    </row>
    <row r="13" spans="2:12" x14ac:dyDescent="0.25">
      <c r="B13" s="867"/>
      <c r="C13" s="868"/>
      <c r="D13" s="868"/>
      <c r="E13" s="868"/>
      <c r="F13" s="868"/>
      <c r="G13" s="869"/>
      <c r="H13" s="867"/>
      <c r="I13" s="868"/>
      <c r="J13" s="868"/>
      <c r="K13" s="868"/>
      <c r="L13" s="869"/>
    </row>
    <row r="14" spans="2:12" x14ac:dyDescent="0.25">
      <c r="B14" s="867"/>
      <c r="C14" s="868"/>
      <c r="D14" s="868"/>
      <c r="E14" s="868"/>
      <c r="F14" s="868"/>
      <c r="G14" s="869"/>
      <c r="H14" s="867"/>
      <c r="I14" s="868"/>
      <c r="J14" s="868"/>
      <c r="K14" s="868"/>
      <c r="L14" s="869"/>
    </row>
    <row r="15" spans="2:12" x14ac:dyDescent="0.25">
      <c r="B15" s="867"/>
      <c r="C15" s="868"/>
      <c r="D15" s="868"/>
      <c r="E15" s="868"/>
      <c r="F15" s="868"/>
      <c r="G15" s="869"/>
      <c r="H15" s="867"/>
      <c r="I15" s="868"/>
      <c r="J15" s="868"/>
      <c r="K15" s="868"/>
      <c r="L15" s="869"/>
    </row>
    <row r="16" spans="2:12" x14ac:dyDescent="0.25">
      <c r="B16" s="867"/>
      <c r="C16" s="868"/>
      <c r="D16" s="868"/>
      <c r="E16" s="868"/>
      <c r="F16" s="868"/>
      <c r="G16" s="869"/>
      <c r="H16" s="867"/>
      <c r="I16" s="868"/>
      <c r="J16" s="868"/>
      <c r="K16" s="868"/>
      <c r="L16" s="869"/>
    </row>
    <row r="17" spans="2:12" x14ac:dyDescent="0.25">
      <c r="B17" s="867"/>
      <c r="C17" s="868"/>
      <c r="D17" s="868"/>
      <c r="E17" s="868"/>
      <c r="F17" s="868"/>
      <c r="G17" s="869"/>
      <c r="H17" s="867"/>
      <c r="I17" s="868"/>
      <c r="J17" s="868"/>
      <c r="K17" s="868"/>
      <c r="L17" s="869"/>
    </row>
    <row r="18" spans="2:12" x14ac:dyDescent="0.25">
      <c r="B18" s="867"/>
      <c r="C18" s="868"/>
      <c r="D18" s="868"/>
      <c r="E18" s="868"/>
      <c r="F18" s="868"/>
      <c r="G18" s="869"/>
      <c r="H18" s="867"/>
      <c r="I18" s="868"/>
      <c r="J18" s="868"/>
      <c r="K18" s="868"/>
      <c r="L18" s="869"/>
    </row>
    <row r="19" spans="2:12" x14ac:dyDescent="0.25">
      <c r="B19" s="867"/>
      <c r="C19" s="868"/>
      <c r="D19" s="868"/>
      <c r="E19" s="868"/>
      <c r="F19" s="868"/>
      <c r="G19" s="869"/>
      <c r="H19" s="867"/>
      <c r="I19" s="868"/>
      <c r="J19" s="868"/>
      <c r="K19" s="868"/>
      <c r="L19" s="869"/>
    </row>
    <row r="20" spans="2:12" x14ac:dyDescent="0.25">
      <c r="B20" s="867"/>
      <c r="C20" s="868"/>
      <c r="D20" s="868"/>
      <c r="E20" s="868"/>
      <c r="F20" s="868"/>
      <c r="G20" s="869"/>
      <c r="H20" s="867"/>
      <c r="I20" s="868"/>
      <c r="J20" s="868"/>
      <c r="K20" s="868"/>
      <c r="L20" s="869"/>
    </row>
    <row r="21" spans="2:12" x14ac:dyDescent="0.25">
      <c r="B21" s="867"/>
      <c r="C21" s="868"/>
      <c r="D21" s="868"/>
      <c r="E21" s="868"/>
      <c r="F21" s="868"/>
      <c r="G21" s="869"/>
      <c r="H21" s="867"/>
      <c r="I21" s="868"/>
      <c r="J21" s="868"/>
      <c r="K21" s="868"/>
      <c r="L21" s="869"/>
    </row>
    <row r="22" spans="2:12" x14ac:dyDescent="0.25">
      <c r="B22" s="867"/>
      <c r="C22" s="868"/>
      <c r="D22" s="868"/>
      <c r="E22" s="868"/>
      <c r="F22" s="868"/>
      <c r="G22" s="869"/>
      <c r="H22" s="867"/>
      <c r="I22" s="868"/>
      <c r="J22" s="868"/>
      <c r="K22" s="868"/>
      <c r="L22" s="869"/>
    </row>
    <row r="23" spans="2:12" x14ac:dyDescent="0.25">
      <c r="B23" s="870" t="s">
        <v>1063</v>
      </c>
      <c r="C23" s="871"/>
      <c r="D23" s="871"/>
      <c r="E23" s="871"/>
      <c r="F23" s="871"/>
      <c r="G23" s="872"/>
      <c r="H23" s="876" t="s">
        <v>1064</v>
      </c>
      <c r="I23" s="877"/>
      <c r="J23" s="877"/>
      <c r="K23" s="877"/>
      <c r="L23" s="878"/>
    </row>
    <row r="24" spans="2:12" ht="15.75" thickBot="1" x14ac:dyDescent="0.3">
      <c r="B24" s="873"/>
      <c r="C24" s="874"/>
      <c r="D24" s="874"/>
      <c r="E24" s="874"/>
      <c r="F24" s="874"/>
      <c r="G24" s="875"/>
      <c r="H24" s="879"/>
      <c r="I24" s="880"/>
      <c r="J24" s="880"/>
      <c r="K24" s="880"/>
      <c r="L24" s="881"/>
    </row>
    <row r="25" spans="2:12" x14ac:dyDescent="0.25">
      <c r="B25" s="864" t="s">
        <v>453</v>
      </c>
      <c r="C25" s="865"/>
      <c r="D25" s="865"/>
      <c r="E25" s="865"/>
      <c r="F25" s="865"/>
      <c r="G25" s="866"/>
      <c r="H25" s="864" t="s">
        <v>454</v>
      </c>
      <c r="I25" s="865"/>
      <c r="J25" s="865"/>
      <c r="K25" s="865"/>
      <c r="L25" s="866"/>
    </row>
    <row r="26" spans="2:12" x14ac:dyDescent="0.25">
      <c r="B26" s="867"/>
      <c r="C26" s="868"/>
      <c r="D26" s="868"/>
      <c r="E26" s="868"/>
      <c r="F26" s="868"/>
      <c r="G26" s="869"/>
      <c r="H26" s="867"/>
      <c r="I26" s="868"/>
      <c r="J26" s="868"/>
      <c r="K26" s="868"/>
      <c r="L26" s="869"/>
    </row>
    <row r="27" spans="2:12" x14ac:dyDescent="0.25">
      <c r="B27" s="867"/>
      <c r="C27" s="868"/>
      <c r="D27" s="868"/>
      <c r="E27" s="868"/>
      <c r="F27" s="868"/>
      <c r="G27" s="869"/>
      <c r="H27" s="867"/>
      <c r="I27" s="868"/>
      <c r="J27" s="868"/>
      <c r="K27" s="868"/>
      <c r="L27" s="869"/>
    </row>
    <row r="28" spans="2:12" x14ac:dyDescent="0.25">
      <c r="B28" s="867"/>
      <c r="C28" s="868"/>
      <c r="D28" s="868"/>
      <c r="E28" s="868"/>
      <c r="F28" s="868"/>
      <c r="G28" s="869"/>
      <c r="H28" s="867"/>
      <c r="I28" s="868"/>
      <c r="J28" s="868"/>
      <c r="K28" s="868"/>
      <c r="L28" s="869"/>
    </row>
    <row r="29" spans="2:12" x14ac:dyDescent="0.25">
      <c r="B29" s="867"/>
      <c r="C29" s="868"/>
      <c r="D29" s="868"/>
      <c r="E29" s="868"/>
      <c r="F29" s="868"/>
      <c r="G29" s="869"/>
      <c r="H29" s="867"/>
      <c r="I29" s="868"/>
      <c r="J29" s="868"/>
      <c r="K29" s="868"/>
      <c r="L29" s="869"/>
    </row>
    <row r="30" spans="2:12" x14ac:dyDescent="0.25">
      <c r="B30" s="867"/>
      <c r="C30" s="868"/>
      <c r="D30" s="868"/>
      <c r="E30" s="868"/>
      <c r="F30" s="868"/>
      <c r="G30" s="869"/>
      <c r="H30" s="867"/>
      <c r="I30" s="868"/>
      <c r="J30" s="868"/>
      <c r="K30" s="868"/>
      <c r="L30" s="869"/>
    </row>
    <row r="31" spans="2:12" x14ac:dyDescent="0.25">
      <c r="B31" s="867"/>
      <c r="C31" s="868"/>
      <c r="D31" s="868"/>
      <c r="E31" s="868"/>
      <c r="F31" s="868"/>
      <c r="G31" s="869"/>
      <c r="H31" s="867"/>
      <c r="I31" s="868"/>
      <c r="J31" s="868"/>
      <c r="K31" s="868"/>
      <c r="L31" s="869"/>
    </row>
    <row r="32" spans="2:12" x14ac:dyDescent="0.25">
      <c r="B32" s="867"/>
      <c r="C32" s="868"/>
      <c r="D32" s="868"/>
      <c r="E32" s="868"/>
      <c r="F32" s="868"/>
      <c r="G32" s="869"/>
      <c r="H32" s="867"/>
      <c r="I32" s="868"/>
      <c r="J32" s="868"/>
      <c r="K32" s="868"/>
      <c r="L32" s="869"/>
    </row>
    <row r="33" spans="2:12" x14ac:dyDescent="0.25">
      <c r="B33" s="867"/>
      <c r="C33" s="868"/>
      <c r="D33" s="868"/>
      <c r="E33" s="868"/>
      <c r="F33" s="868"/>
      <c r="G33" s="869"/>
      <c r="H33" s="867"/>
      <c r="I33" s="868"/>
      <c r="J33" s="868"/>
      <c r="K33" s="868"/>
      <c r="L33" s="869"/>
    </row>
    <row r="34" spans="2:12" x14ac:dyDescent="0.25">
      <c r="B34" s="867"/>
      <c r="C34" s="868"/>
      <c r="D34" s="868"/>
      <c r="E34" s="868"/>
      <c r="F34" s="868"/>
      <c r="G34" s="869"/>
      <c r="H34" s="867"/>
      <c r="I34" s="868"/>
      <c r="J34" s="868"/>
      <c r="K34" s="868"/>
      <c r="L34" s="869"/>
    </row>
    <row r="35" spans="2:12" x14ac:dyDescent="0.25">
      <c r="B35" s="867"/>
      <c r="C35" s="868"/>
      <c r="D35" s="868"/>
      <c r="E35" s="868"/>
      <c r="F35" s="868"/>
      <c r="G35" s="869"/>
      <c r="H35" s="867"/>
      <c r="I35" s="868"/>
      <c r="J35" s="868"/>
      <c r="K35" s="868"/>
      <c r="L35" s="869"/>
    </row>
    <row r="36" spans="2:12" x14ac:dyDescent="0.25">
      <c r="B36" s="867"/>
      <c r="C36" s="868"/>
      <c r="D36" s="868"/>
      <c r="E36" s="868"/>
      <c r="F36" s="868"/>
      <c r="G36" s="869"/>
      <c r="H36" s="867"/>
      <c r="I36" s="868"/>
      <c r="J36" s="868"/>
      <c r="K36" s="868"/>
      <c r="L36" s="869"/>
    </row>
    <row r="37" spans="2:12" x14ac:dyDescent="0.25">
      <c r="B37" s="867"/>
      <c r="C37" s="868"/>
      <c r="D37" s="868"/>
      <c r="E37" s="868"/>
      <c r="F37" s="868"/>
      <c r="G37" s="869"/>
      <c r="H37" s="867"/>
      <c r="I37" s="868"/>
      <c r="J37" s="868"/>
      <c r="K37" s="868"/>
      <c r="L37" s="869"/>
    </row>
    <row r="38" spans="2:12" x14ac:dyDescent="0.25">
      <c r="B38" s="867"/>
      <c r="C38" s="868"/>
      <c r="D38" s="868"/>
      <c r="E38" s="868"/>
      <c r="F38" s="868"/>
      <c r="G38" s="869"/>
      <c r="H38" s="867"/>
      <c r="I38" s="868"/>
      <c r="J38" s="868"/>
      <c r="K38" s="868"/>
      <c r="L38" s="869"/>
    </row>
    <row r="39" spans="2:12" ht="15" customHeight="1" x14ac:dyDescent="0.25">
      <c r="B39" s="870" t="s">
        <v>1394</v>
      </c>
      <c r="C39" s="871"/>
      <c r="D39" s="871"/>
      <c r="E39" s="871"/>
      <c r="F39" s="871"/>
      <c r="G39" s="872"/>
      <c r="H39" s="876" t="s">
        <v>1395</v>
      </c>
      <c r="I39" s="877"/>
      <c r="J39" s="877"/>
      <c r="K39" s="877"/>
      <c r="L39" s="878"/>
    </row>
    <row r="40" spans="2:12" ht="36" customHeight="1" thickBot="1" x14ac:dyDescent="0.3">
      <c r="B40" s="873"/>
      <c r="C40" s="874"/>
      <c r="D40" s="874"/>
      <c r="E40" s="874"/>
      <c r="F40" s="874"/>
      <c r="G40" s="875"/>
      <c r="H40" s="879"/>
      <c r="I40" s="880"/>
      <c r="J40" s="880"/>
      <c r="K40" s="880"/>
      <c r="L40" s="881"/>
    </row>
    <row r="41" spans="2:12" x14ac:dyDescent="0.25">
      <c r="B41" s="864" t="s">
        <v>453</v>
      </c>
      <c r="C41" s="865"/>
      <c r="D41" s="865"/>
      <c r="E41" s="865"/>
      <c r="F41" s="865"/>
      <c r="G41" s="866"/>
      <c r="H41" s="864" t="s">
        <v>454</v>
      </c>
      <c r="I41" s="865"/>
      <c r="J41" s="865"/>
      <c r="K41" s="865"/>
      <c r="L41" s="866"/>
    </row>
    <row r="42" spans="2:12" x14ac:dyDescent="0.25">
      <c r="B42" s="867"/>
      <c r="C42" s="868"/>
      <c r="D42" s="868"/>
      <c r="E42" s="868"/>
      <c r="F42" s="868"/>
      <c r="G42" s="869"/>
      <c r="H42" s="867"/>
      <c r="I42" s="868"/>
      <c r="J42" s="868"/>
      <c r="K42" s="868"/>
      <c r="L42" s="869"/>
    </row>
    <row r="43" spans="2:12" x14ac:dyDescent="0.25">
      <c r="B43" s="867"/>
      <c r="C43" s="868"/>
      <c r="D43" s="868"/>
      <c r="E43" s="868"/>
      <c r="F43" s="868"/>
      <c r="G43" s="869"/>
      <c r="H43" s="867"/>
      <c r="I43" s="868"/>
      <c r="J43" s="868"/>
      <c r="K43" s="868"/>
      <c r="L43" s="869"/>
    </row>
    <row r="44" spans="2:12" x14ac:dyDescent="0.25">
      <c r="B44" s="867"/>
      <c r="C44" s="868"/>
      <c r="D44" s="868"/>
      <c r="E44" s="868"/>
      <c r="F44" s="868"/>
      <c r="G44" s="869"/>
      <c r="H44" s="867"/>
      <c r="I44" s="868"/>
      <c r="J44" s="868"/>
      <c r="K44" s="868"/>
      <c r="L44" s="869"/>
    </row>
    <row r="45" spans="2:12" x14ac:dyDescent="0.25">
      <c r="B45" s="867"/>
      <c r="C45" s="868"/>
      <c r="D45" s="868"/>
      <c r="E45" s="868"/>
      <c r="F45" s="868"/>
      <c r="G45" s="869"/>
      <c r="H45" s="867"/>
      <c r="I45" s="868"/>
      <c r="J45" s="868"/>
      <c r="K45" s="868"/>
      <c r="L45" s="869"/>
    </row>
    <row r="46" spans="2:12" x14ac:dyDescent="0.25">
      <c r="B46" s="867"/>
      <c r="C46" s="868"/>
      <c r="D46" s="868"/>
      <c r="E46" s="868"/>
      <c r="F46" s="868"/>
      <c r="G46" s="869"/>
      <c r="H46" s="867"/>
      <c r="I46" s="868"/>
      <c r="J46" s="868"/>
      <c r="K46" s="868"/>
      <c r="L46" s="869"/>
    </row>
    <row r="47" spans="2:12" x14ac:dyDescent="0.25">
      <c r="B47" s="867"/>
      <c r="C47" s="868"/>
      <c r="D47" s="868"/>
      <c r="E47" s="868"/>
      <c r="F47" s="868"/>
      <c r="G47" s="869"/>
      <c r="H47" s="867"/>
      <c r="I47" s="868"/>
      <c r="J47" s="868"/>
      <c r="K47" s="868"/>
      <c r="L47" s="869"/>
    </row>
    <row r="48" spans="2:12" x14ac:dyDescent="0.25">
      <c r="B48" s="867"/>
      <c r="C48" s="868"/>
      <c r="D48" s="868"/>
      <c r="E48" s="868"/>
      <c r="F48" s="868"/>
      <c r="G48" s="869"/>
      <c r="H48" s="867"/>
      <c r="I48" s="868"/>
      <c r="J48" s="868"/>
      <c r="K48" s="868"/>
      <c r="L48" s="869"/>
    </row>
    <row r="49" spans="2:12" x14ac:dyDescent="0.25">
      <c r="B49" s="867"/>
      <c r="C49" s="868"/>
      <c r="D49" s="868"/>
      <c r="E49" s="868"/>
      <c r="F49" s="868"/>
      <c r="G49" s="869"/>
      <c r="H49" s="867"/>
      <c r="I49" s="868"/>
      <c r="J49" s="868"/>
      <c r="K49" s="868"/>
      <c r="L49" s="869"/>
    </row>
    <row r="50" spans="2:12" x14ac:dyDescent="0.25">
      <c r="B50" s="867"/>
      <c r="C50" s="868"/>
      <c r="D50" s="868"/>
      <c r="E50" s="868"/>
      <c r="F50" s="868"/>
      <c r="G50" s="869"/>
      <c r="H50" s="867"/>
      <c r="I50" s="868"/>
      <c r="J50" s="868"/>
      <c r="K50" s="868"/>
      <c r="L50" s="869"/>
    </row>
    <row r="51" spans="2:12" x14ac:dyDescent="0.25">
      <c r="B51" s="867"/>
      <c r="C51" s="868"/>
      <c r="D51" s="868"/>
      <c r="E51" s="868"/>
      <c r="F51" s="868"/>
      <c r="G51" s="869"/>
      <c r="H51" s="867"/>
      <c r="I51" s="868"/>
      <c r="J51" s="868"/>
      <c r="K51" s="868"/>
      <c r="L51" s="869"/>
    </row>
    <row r="52" spans="2:12" x14ac:dyDescent="0.25">
      <c r="B52" s="867"/>
      <c r="C52" s="868"/>
      <c r="D52" s="868"/>
      <c r="E52" s="868"/>
      <c r="F52" s="868"/>
      <c r="G52" s="869"/>
      <c r="H52" s="867"/>
      <c r="I52" s="868"/>
      <c r="J52" s="868"/>
      <c r="K52" s="868"/>
      <c r="L52" s="869"/>
    </row>
    <row r="53" spans="2:12" x14ac:dyDescent="0.25">
      <c r="B53" s="867"/>
      <c r="C53" s="868"/>
      <c r="D53" s="868"/>
      <c r="E53" s="868"/>
      <c r="F53" s="868"/>
      <c r="G53" s="869"/>
      <c r="H53" s="867"/>
      <c r="I53" s="868"/>
      <c r="J53" s="868"/>
      <c r="K53" s="868"/>
      <c r="L53" s="869"/>
    </row>
    <row r="54" spans="2:12" x14ac:dyDescent="0.25">
      <c r="B54" s="867"/>
      <c r="C54" s="868"/>
      <c r="D54" s="868"/>
      <c r="E54" s="868"/>
      <c r="F54" s="868"/>
      <c r="G54" s="869"/>
      <c r="H54" s="867"/>
      <c r="I54" s="868"/>
      <c r="J54" s="868"/>
      <c r="K54" s="868"/>
      <c r="L54" s="869"/>
    </row>
    <row r="55" spans="2:12" x14ac:dyDescent="0.25">
      <c r="B55" s="870" t="s">
        <v>1396</v>
      </c>
      <c r="C55" s="871"/>
      <c r="D55" s="871"/>
      <c r="E55" s="871"/>
      <c r="F55" s="871"/>
      <c r="G55" s="872"/>
      <c r="H55" s="876" t="s">
        <v>1397</v>
      </c>
      <c r="I55" s="877"/>
      <c r="J55" s="877"/>
      <c r="K55" s="877"/>
      <c r="L55" s="878"/>
    </row>
    <row r="56" spans="2:12" ht="15.75" thickBot="1" x14ac:dyDescent="0.3">
      <c r="B56" s="873"/>
      <c r="C56" s="874"/>
      <c r="D56" s="874"/>
      <c r="E56" s="874"/>
      <c r="F56" s="874"/>
      <c r="G56" s="875"/>
      <c r="H56" s="879"/>
      <c r="I56" s="880"/>
      <c r="J56" s="880"/>
      <c r="K56" s="880"/>
      <c r="L56" s="881"/>
    </row>
    <row r="57" spans="2:12" x14ac:dyDescent="0.25">
      <c r="B57" s="864" t="s">
        <v>453</v>
      </c>
      <c r="C57" s="865"/>
      <c r="D57" s="865"/>
      <c r="E57" s="865"/>
      <c r="F57" s="865"/>
      <c r="G57" s="866"/>
      <c r="H57" s="864" t="s">
        <v>454</v>
      </c>
      <c r="I57" s="865"/>
      <c r="J57" s="865"/>
      <c r="K57" s="865"/>
      <c r="L57" s="866"/>
    </row>
    <row r="58" spans="2:12" x14ac:dyDescent="0.25">
      <c r="B58" s="867"/>
      <c r="C58" s="868"/>
      <c r="D58" s="868"/>
      <c r="E58" s="868"/>
      <c r="F58" s="868"/>
      <c r="G58" s="869"/>
      <c r="H58" s="867"/>
      <c r="I58" s="868"/>
      <c r="J58" s="868"/>
      <c r="K58" s="868"/>
      <c r="L58" s="869"/>
    </row>
    <row r="59" spans="2:12" x14ac:dyDescent="0.25">
      <c r="B59" s="867"/>
      <c r="C59" s="868"/>
      <c r="D59" s="868"/>
      <c r="E59" s="868"/>
      <c r="F59" s="868"/>
      <c r="G59" s="869"/>
      <c r="H59" s="867"/>
      <c r="I59" s="868"/>
      <c r="J59" s="868"/>
      <c r="K59" s="868"/>
      <c r="L59" s="869"/>
    </row>
    <row r="60" spans="2:12" x14ac:dyDescent="0.25">
      <c r="B60" s="867"/>
      <c r="C60" s="868"/>
      <c r="D60" s="868"/>
      <c r="E60" s="868"/>
      <c r="F60" s="868"/>
      <c r="G60" s="869"/>
      <c r="H60" s="867"/>
      <c r="I60" s="868"/>
      <c r="J60" s="868"/>
      <c r="K60" s="868"/>
      <c r="L60" s="869"/>
    </row>
    <row r="61" spans="2:12" x14ac:dyDescent="0.25">
      <c r="B61" s="867"/>
      <c r="C61" s="868"/>
      <c r="D61" s="868"/>
      <c r="E61" s="868"/>
      <c r="F61" s="868"/>
      <c r="G61" s="869"/>
      <c r="H61" s="867"/>
      <c r="I61" s="868"/>
      <c r="J61" s="868"/>
      <c r="K61" s="868"/>
      <c r="L61" s="869"/>
    </row>
    <row r="62" spans="2:12" x14ac:dyDescent="0.25">
      <c r="B62" s="867"/>
      <c r="C62" s="868"/>
      <c r="D62" s="868"/>
      <c r="E62" s="868"/>
      <c r="F62" s="868"/>
      <c r="G62" s="869"/>
      <c r="H62" s="867"/>
      <c r="I62" s="868"/>
      <c r="J62" s="868"/>
      <c r="K62" s="868"/>
      <c r="L62" s="869"/>
    </row>
    <row r="63" spans="2:12" x14ac:dyDescent="0.25">
      <c r="B63" s="867"/>
      <c r="C63" s="868"/>
      <c r="D63" s="868"/>
      <c r="E63" s="868"/>
      <c r="F63" s="868"/>
      <c r="G63" s="869"/>
      <c r="H63" s="867"/>
      <c r="I63" s="868"/>
      <c r="J63" s="868"/>
      <c r="K63" s="868"/>
      <c r="L63" s="869"/>
    </row>
    <row r="64" spans="2:12" x14ac:dyDescent="0.25">
      <c r="B64" s="867"/>
      <c r="C64" s="868"/>
      <c r="D64" s="868"/>
      <c r="E64" s="868"/>
      <c r="F64" s="868"/>
      <c r="G64" s="869"/>
      <c r="H64" s="867"/>
      <c r="I64" s="868"/>
      <c r="J64" s="868"/>
      <c r="K64" s="868"/>
      <c r="L64" s="869"/>
    </row>
    <row r="65" spans="2:12" x14ac:dyDescent="0.25">
      <c r="B65" s="867"/>
      <c r="C65" s="868"/>
      <c r="D65" s="868"/>
      <c r="E65" s="868"/>
      <c r="F65" s="868"/>
      <c r="G65" s="869"/>
      <c r="H65" s="867"/>
      <c r="I65" s="868"/>
      <c r="J65" s="868"/>
      <c r="K65" s="868"/>
      <c r="L65" s="869"/>
    </row>
    <row r="66" spans="2:12" x14ac:dyDescent="0.25">
      <c r="B66" s="867"/>
      <c r="C66" s="868"/>
      <c r="D66" s="868"/>
      <c r="E66" s="868"/>
      <c r="F66" s="868"/>
      <c r="G66" s="869"/>
      <c r="H66" s="867"/>
      <c r="I66" s="868"/>
      <c r="J66" s="868"/>
      <c r="K66" s="868"/>
      <c r="L66" s="869"/>
    </row>
    <row r="67" spans="2:12" x14ac:dyDescent="0.25">
      <c r="B67" s="867"/>
      <c r="C67" s="868"/>
      <c r="D67" s="868"/>
      <c r="E67" s="868"/>
      <c r="F67" s="868"/>
      <c r="G67" s="869"/>
      <c r="H67" s="867"/>
      <c r="I67" s="868"/>
      <c r="J67" s="868"/>
      <c r="K67" s="868"/>
      <c r="L67" s="869"/>
    </row>
    <row r="68" spans="2:12" x14ac:dyDescent="0.25">
      <c r="B68" s="867"/>
      <c r="C68" s="868"/>
      <c r="D68" s="868"/>
      <c r="E68" s="868"/>
      <c r="F68" s="868"/>
      <c r="G68" s="869"/>
      <c r="H68" s="867"/>
      <c r="I68" s="868"/>
      <c r="J68" s="868"/>
      <c r="K68" s="868"/>
      <c r="L68" s="869"/>
    </row>
    <row r="69" spans="2:12" x14ac:dyDescent="0.25">
      <c r="B69" s="867"/>
      <c r="C69" s="868"/>
      <c r="D69" s="868"/>
      <c r="E69" s="868"/>
      <c r="F69" s="868"/>
      <c r="G69" s="869"/>
      <c r="H69" s="867"/>
      <c r="I69" s="868"/>
      <c r="J69" s="868"/>
      <c r="K69" s="868"/>
      <c r="L69" s="869"/>
    </row>
    <row r="70" spans="2:12" x14ac:dyDescent="0.25">
      <c r="B70" s="867"/>
      <c r="C70" s="868"/>
      <c r="D70" s="868"/>
      <c r="E70" s="868"/>
      <c r="F70" s="868"/>
      <c r="G70" s="869"/>
      <c r="H70" s="867"/>
      <c r="I70" s="868"/>
      <c r="J70" s="868"/>
      <c r="K70" s="868"/>
      <c r="L70" s="869"/>
    </row>
    <row r="71" spans="2:12" x14ac:dyDescent="0.25">
      <c r="B71" s="870" t="s">
        <v>1398</v>
      </c>
      <c r="C71" s="871"/>
      <c r="D71" s="871"/>
      <c r="E71" s="871"/>
      <c r="F71" s="871"/>
      <c r="G71" s="872"/>
      <c r="H71" s="876" t="s">
        <v>1399</v>
      </c>
      <c r="I71" s="877"/>
      <c r="J71" s="877"/>
      <c r="K71" s="877"/>
      <c r="L71" s="878"/>
    </row>
    <row r="72" spans="2:12" ht="42.75" customHeight="1" thickBot="1" x14ac:dyDescent="0.3">
      <c r="B72" s="873"/>
      <c r="C72" s="874"/>
      <c r="D72" s="874"/>
      <c r="E72" s="874"/>
      <c r="F72" s="874"/>
      <c r="G72" s="875"/>
      <c r="H72" s="879"/>
      <c r="I72" s="880"/>
      <c r="J72" s="880"/>
      <c r="K72" s="880"/>
      <c r="L72" s="881"/>
    </row>
  </sheetData>
  <mergeCells count="32">
    <mergeCell ref="B1:D6"/>
    <mergeCell ref="E1:J3"/>
    <mergeCell ref="K1:L5"/>
    <mergeCell ref="E4:J4"/>
    <mergeCell ref="E5:H5"/>
    <mergeCell ref="I5:I6"/>
    <mergeCell ref="J5:J6"/>
    <mergeCell ref="K6:L6"/>
    <mergeCell ref="B7:D7"/>
    <mergeCell ref="E7:F7"/>
    <mergeCell ref="G7:H7"/>
    <mergeCell ref="K7:L7"/>
    <mergeCell ref="B8:D8"/>
    <mergeCell ref="E8:F8"/>
    <mergeCell ref="G8:H8"/>
    <mergeCell ref="K8:L8"/>
    <mergeCell ref="B9:G22"/>
    <mergeCell ref="H9:L22"/>
    <mergeCell ref="B23:G24"/>
    <mergeCell ref="H23:L24"/>
    <mergeCell ref="B25:G38"/>
    <mergeCell ref="H25:L38"/>
    <mergeCell ref="B57:G70"/>
    <mergeCell ref="H57:L70"/>
    <mergeCell ref="B71:G72"/>
    <mergeCell ref="H71:L72"/>
    <mergeCell ref="B39:G40"/>
    <mergeCell ref="H39:L40"/>
    <mergeCell ref="B41:G54"/>
    <mergeCell ref="H41:L54"/>
    <mergeCell ref="B55:G56"/>
    <mergeCell ref="H55:L5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L85"/>
  <sheetViews>
    <sheetView showGridLines="0" view="pageBreakPreview" zoomScale="85" zoomScaleNormal="100" zoomScaleSheetLayoutView="85" workbookViewId="0">
      <selection activeCell="B68" sqref="B68:L69"/>
    </sheetView>
  </sheetViews>
  <sheetFormatPr baseColWidth="10" defaultColWidth="11.42578125" defaultRowHeight="15" x14ac:dyDescent="0.25"/>
  <cols>
    <col min="1" max="1" width="6.85546875" style="129" customWidth="1"/>
    <col min="2" max="5" width="11.42578125" style="129"/>
    <col min="6" max="6" width="13.7109375" style="129" customWidth="1"/>
    <col min="7" max="7" width="6.28515625" style="129" customWidth="1"/>
    <col min="8" max="8" width="11.42578125" style="129"/>
    <col min="9" max="9" width="18.7109375" style="129" customWidth="1"/>
    <col min="10" max="11" width="11.42578125" style="129"/>
    <col min="12" max="12" width="8.140625" style="129" customWidth="1"/>
    <col min="13" max="16384" width="11.42578125" style="129"/>
  </cols>
  <sheetData>
    <row r="1" spans="1:12" s="130" customFormat="1" ht="27.75" customHeight="1" x14ac:dyDescent="0.25">
      <c r="A1" s="277"/>
      <c r="B1" s="891" t="s">
        <v>252</v>
      </c>
      <c r="C1" s="891"/>
      <c r="D1" s="891"/>
      <c r="E1" s="891"/>
      <c r="F1" s="891"/>
      <c r="G1" s="891"/>
      <c r="H1" s="891"/>
      <c r="I1" s="891"/>
      <c r="J1" s="891"/>
      <c r="K1" s="891"/>
      <c r="L1" s="916"/>
    </row>
    <row r="2" spans="1:12" s="130" customFormat="1" ht="11.25" customHeight="1" x14ac:dyDescent="0.25">
      <c r="A2" s="278"/>
      <c r="B2" s="917"/>
      <c r="C2" s="892"/>
      <c r="D2" s="892"/>
      <c r="E2" s="892"/>
      <c r="F2" s="892"/>
      <c r="G2" s="892"/>
      <c r="H2" s="892"/>
      <c r="I2" s="892"/>
      <c r="J2" s="892"/>
      <c r="K2" s="892"/>
      <c r="L2" s="918"/>
    </row>
    <row r="3" spans="1:12" s="130" customFormat="1" ht="24.95" customHeight="1" x14ac:dyDescent="0.25">
      <c r="A3" s="278"/>
      <c r="B3" s="919" t="s">
        <v>290</v>
      </c>
      <c r="C3" s="919"/>
      <c r="D3" s="919"/>
      <c r="E3" s="920"/>
      <c r="F3" s="97">
        <v>44224</v>
      </c>
      <c r="G3" s="921" t="s">
        <v>291</v>
      </c>
      <c r="H3" s="919"/>
      <c r="I3" s="920"/>
      <c r="J3" s="922">
        <v>44230</v>
      </c>
      <c r="K3" s="919"/>
      <c r="L3" s="920"/>
    </row>
    <row r="4" spans="1:12" s="130" customFormat="1" ht="24.95" customHeight="1" x14ac:dyDescent="0.25">
      <c r="A4" s="278"/>
      <c r="B4" s="923" t="s">
        <v>251</v>
      </c>
      <c r="C4" s="923"/>
      <c r="D4" s="923"/>
      <c r="E4" s="923"/>
      <c r="F4" s="923"/>
      <c r="G4" s="923"/>
      <c r="H4" s="924"/>
      <c r="I4" s="275" t="s">
        <v>490</v>
      </c>
      <c r="J4" s="275" t="s">
        <v>2</v>
      </c>
      <c r="K4" s="883" t="s">
        <v>0</v>
      </c>
      <c r="L4" s="927"/>
    </row>
    <row r="5" spans="1:12" s="130" customFormat="1" ht="24.95" customHeight="1" x14ac:dyDescent="0.25">
      <c r="A5" s="278"/>
      <c r="B5" s="925"/>
      <c r="C5" s="925"/>
      <c r="D5" s="925"/>
      <c r="E5" s="925"/>
      <c r="F5" s="925"/>
      <c r="G5" s="925"/>
      <c r="H5" s="926"/>
      <c r="I5" s="276" t="s">
        <v>491</v>
      </c>
      <c r="J5" s="275">
        <v>2</v>
      </c>
      <c r="K5" s="883" t="s">
        <v>292</v>
      </c>
      <c r="L5" s="927"/>
    </row>
    <row r="6" spans="1:12" s="130" customFormat="1" ht="15.75" customHeight="1" x14ac:dyDescent="0.25">
      <c r="A6" s="278"/>
      <c r="B6" s="903" t="s">
        <v>453</v>
      </c>
      <c r="C6" s="868"/>
      <c r="D6" s="868"/>
      <c r="E6" s="868"/>
      <c r="F6" s="868"/>
      <c r="G6" s="869"/>
      <c r="H6" s="867" t="s">
        <v>454</v>
      </c>
      <c r="I6" s="868"/>
      <c r="J6" s="868"/>
      <c r="K6" s="868"/>
      <c r="L6" s="869"/>
    </row>
    <row r="7" spans="1:12" s="130" customFormat="1" x14ac:dyDescent="0.25">
      <c r="A7" s="278"/>
      <c r="B7" s="903"/>
      <c r="C7" s="868"/>
      <c r="D7" s="868"/>
      <c r="E7" s="868"/>
      <c r="F7" s="868"/>
      <c r="G7" s="869"/>
      <c r="H7" s="867"/>
      <c r="I7" s="868"/>
      <c r="J7" s="868"/>
      <c r="K7" s="868"/>
      <c r="L7" s="869"/>
    </row>
    <row r="8" spans="1:12" s="130" customFormat="1" x14ac:dyDescent="0.25">
      <c r="A8" s="278"/>
      <c r="B8" s="903"/>
      <c r="C8" s="868"/>
      <c r="D8" s="868"/>
      <c r="E8" s="868"/>
      <c r="F8" s="868"/>
      <c r="G8" s="869"/>
      <c r="H8" s="867"/>
      <c r="I8" s="868"/>
      <c r="J8" s="868"/>
      <c r="K8" s="868"/>
      <c r="L8" s="869"/>
    </row>
    <row r="9" spans="1:12" s="130" customFormat="1" x14ac:dyDescent="0.25">
      <c r="A9" s="278"/>
      <c r="B9" s="903"/>
      <c r="C9" s="868"/>
      <c r="D9" s="868"/>
      <c r="E9" s="868"/>
      <c r="F9" s="868"/>
      <c r="G9" s="869"/>
      <c r="H9" s="867"/>
      <c r="I9" s="868"/>
      <c r="J9" s="868"/>
      <c r="K9" s="868"/>
      <c r="L9" s="869"/>
    </row>
    <row r="10" spans="1:12" s="130" customFormat="1" x14ac:dyDescent="0.25">
      <c r="A10" s="278"/>
      <c r="B10" s="903"/>
      <c r="C10" s="868"/>
      <c r="D10" s="868"/>
      <c r="E10" s="868"/>
      <c r="F10" s="868"/>
      <c r="G10" s="869"/>
      <c r="H10" s="867"/>
      <c r="I10" s="868"/>
      <c r="J10" s="868"/>
      <c r="K10" s="868"/>
      <c r="L10" s="869"/>
    </row>
    <row r="11" spans="1:12" s="130" customFormat="1" x14ac:dyDescent="0.25">
      <c r="A11" s="278"/>
      <c r="B11" s="903"/>
      <c r="C11" s="868"/>
      <c r="D11" s="868"/>
      <c r="E11" s="868"/>
      <c r="F11" s="868"/>
      <c r="G11" s="869"/>
      <c r="H11" s="867"/>
      <c r="I11" s="868"/>
      <c r="J11" s="868"/>
      <c r="K11" s="868"/>
      <c r="L11" s="869"/>
    </row>
    <row r="12" spans="1:12" s="130" customFormat="1" x14ac:dyDescent="0.25">
      <c r="A12" s="278"/>
      <c r="B12" s="903"/>
      <c r="C12" s="868"/>
      <c r="D12" s="868"/>
      <c r="E12" s="868"/>
      <c r="F12" s="868"/>
      <c r="G12" s="869"/>
      <c r="H12" s="867"/>
      <c r="I12" s="868"/>
      <c r="J12" s="868"/>
      <c r="K12" s="868"/>
      <c r="L12" s="869"/>
    </row>
    <row r="13" spans="1:12" s="130" customFormat="1" x14ac:dyDescent="0.25">
      <c r="A13" s="278"/>
      <c r="B13" s="903"/>
      <c r="C13" s="868"/>
      <c r="D13" s="868"/>
      <c r="E13" s="868"/>
      <c r="F13" s="868"/>
      <c r="G13" s="869"/>
      <c r="H13" s="867"/>
      <c r="I13" s="868"/>
      <c r="J13" s="868"/>
      <c r="K13" s="868"/>
      <c r="L13" s="869"/>
    </row>
    <row r="14" spans="1:12" s="130" customFormat="1" x14ac:dyDescent="0.25">
      <c r="A14" s="278"/>
      <c r="B14" s="903"/>
      <c r="C14" s="868"/>
      <c r="D14" s="868"/>
      <c r="E14" s="868"/>
      <c r="F14" s="868"/>
      <c r="G14" s="869"/>
      <c r="H14" s="867"/>
      <c r="I14" s="868"/>
      <c r="J14" s="868"/>
      <c r="K14" s="868"/>
      <c r="L14" s="869"/>
    </row>
    <row r="15" spans="1:12" s="130" customFormat="1" x14ac:dyDescent="0.25">
      <c r="A15" s="278"/>
      <c r="B15" s="903"/>
      <c r="C15" s="868"/>
      <c r="D15" s="868"/>
      <c r="E15" s="868"/>
      <c r="F15" s="868"/>
      <c r="G15" s="869"/>
      <c r="H15" s="867"/>
      <c r="I15" s="868"/>
      <c r="J15" s="868"/>
      <c r="K15" s="868"/>
      <c r="L15" s="869"/>
    </row>
    <row r="16" spans="1:12" s="130" customFormat="1" x14ac:dyDescent="0.25">
      <c r="A16" s="278"/>
      <c r="B16" s="903"/>
      <c r="C16" s="868"/>
      <c r="D16" s="868"/>
      <c r="E16" s="868"/>
      <c r="F16" s="868"/>
      <c r="G16" s="869"/>
      <c r="H16" s="867"/>
      <c r="I16" s="868"/>
      <c r="J16" s="868"/>
      <c r="K16" s="868"/>
      <c r="L16" s="869"/>
    </row>
    <row r="17" spans="1:12" s="130" customFormat="1" x14ac:dyDescent="0.25">
      <c r="A17" s="278"/>
      <c r="B17" s="903"/>
      <c r="C17" s="868"/>
      <c r="D17" s="868"/>
      <c r="E17" s="868"/>
      <c r="F17" s="868"/>
      <c r="G17" s="869"/>
      <c r="H17" s="867"/>
      <c r="I17" s="868"/>
      <c r="J17" s="868"/>
      <c r="K17" s="868"/>
      <c r="L17" s="869"/>
    </row>
    <row r="18" spans="1:12" s="130" customFormat="1" x14ac:dyDescent="0.25">
      <c r="A18" s="278"/>
      <c r="B18" s="903"/>
      <c r="C18" s="868"/>
      <c r="D18" s="868"/>
      <c r="E18" s="868"/>
      <c r="F18" s="868"/>
      <c r="G18" s="869"/>
      <c r="H18" s="867"/>
      <c r="I18" s="868"/>
      <c r="J18" s="868"/>
      <c r="K18" s="868"/>
      <c r="L18" s="869"/>
    </row>
    <row r="19" spans="1:12" s="130" customFormat="1" ht="15.75" thickBot="1" x14ac:dyDescent="0.3">
      <c r="A19" s="278"/>
      <c r="B19" s="903"/>
      <c r="C19" s="868"/>
      <c r="D19" s="868"/>
      <c r="E19" s="868"/>
      <c r="F19" s="868"/>
      <c r="G19" s="869"/>
      <c r="H19" s="867"/>
      <c r="I19" s="868"/>
      <c r="J19" s="868"/>
      <c r="K19" s="868"/>
      <c r="L19" s="869"/>
    </row>
    <row r="20" spans="1:12" s="130" customFormat="1" ht="15" customHeight="1" x14ac:dyDescent="0.25">
      <c r="A20" s="278"/>
      <c r="B20" s="904" t="s">
        <v>1353</v>
      </c>
      <c r="C20" s="905"/>
      <c r="D20" s="905"/>
      <c r="E20" s="905"/>
      <c r="F20" s="905"/>
      <c r="G20" s="906"/>
      <c r="H20" s="910" t="s">
        <v>1354</v>
      </c>
      <c r="I20" s="911"/>
      <c r="J20" s="911"/>
      <c r="K20" s="911"/>
      <c r="L20" s="912"/>
    </row>
    <row r="21" spans="1:12" s="130" customFormat="1" ht="30.75" customHeight="1" thickBot="1" x14ac:dyDescent="0.3">
      <c r="A21" s="278"/>
      <c r="B21" s="907"/>
      <c r="C21" s="908"/>
      <c r="D21" s="908"/>
      <c r="E21" s="908"/>
      <c r="F21" s="908"/>
      <c r="G21" s="909"/>
      <c r="H21" s="913"/>
      <c r="I21" s="914"/>
      <c r="J21" s="914"/>
      <c r="K21" s="914"/>
      <c r="L21" s="915"/>
    </row>
    <row r="22" spans="1:12" s="130" customFormat="1" ht="15.75" customHeight="1" x14ac:dyDescent="0.25">
      <c r="A22" s="278"/>
      <c r="B22" s="865" t="s">
        <v>502</v>
      </c>
      <c r="C22" s="865"/>
      <c r="D22" s="865"/>
      <c r="E22" s="865"/>
      <c r="F22" s="865"/>
      <c r="G22" s="866"/>
      <c r="H22" s="864" t="s">
        <v>503</v>
      </c>
      <c r="I22" s="865"/>
      <c r="J22" s="865"/>
      <c r="K22" s="865"/>
      <c r="L22" s="866"/>
    </row>
    <row r="23" spans="1:12" s="130" customFormat="1" x14ac:dyDescent="0.25">
      <c r="A23" s="278"/>
      <c r="B23" s="903"/>
      <c r="C23" s="868"/>
      <c r="D23" s="868"/>
      <c r="E23" s="868"/>
      <c r="F23" s="868"/>
      <c r="G23" s="869"/>
      <c r="H23" s="867"/>
      <c r="I23" s="868"/>
      <c r="J23" s="868"/>
      <c r="K23" s="868"/>
      <c r="L23" s="869"/>
    </row>
    <row r="24" spans="1:12" s="130" customFormat="1" x14ac:dyDescent="0.25">
      <c r="A24" s="278"/>
      <c r="B24" s="903"/>
      <c r="C24" s="868"/>
      <c r="D24" s="868"/>
      <c r="E24" s="868"/>
      <c r="F24" s="868"/>
      <c r="G24" s="869"/>
      <c r="H24" s="867"/>
      <c r="I24" s="868"/>
      <c r="J24" s="868"/>
      <c r="K24" s="868"/>
      <c r="L24" s="869"/>
    </row>
    <row r="25" spans="1:12" s="130" customFormat="1" x14ac:dyDescent="0.25">
      <c r="A25" s="278"/>
      <c r="B25" s="903"/>
      <c r="C25" s="868"/>
      <c r="D25" s="868"/>
      <c r="E25" s="868"/>
      <c r="F25" s="868"/>
      <c r="G25" s="869"/>
      <c r="H25" s="867"/>
      <c r="I25" s="868"/>
      <c r="J25" s="868"/>
      <c r="K25" s="868"/>
      <c r="L25" s="869"/>
    </row>
    <row r="26" spans="1:12" s="130" customFormat="1" x14ac:dyDescent="0.25">
      <c r="A26" s="278"/>
      <c r="B26" s="903"/>
      <c r="C26" s="868"/>
      <c r="D26" s="868"/>
      <c r="E26" s="868"/>
      <c r="F26" s="868"/>
      <c r="G26" s="869"/>
      <c r="H26" s="867"/>
      <c r="I26" s="868"/>
      <c r="J26" s="868"/>
      <c r="K26" s="868"/>
      <c r="L26" s="869"/>
    </row>
    <row r="27" spans="1:12" s="130" customFormat="1" x14ac:dyDescent="0.25">
      <c r="A27" s="278"/>
      <c r="B27" s="903"/>
      <c r="C27" s="868"/>
      <c r="D27" s="868"/>
      <c r="E27" s="868"/>
      <c r="F27" s="868"/>
      <c r="G27" s="869"/>
      <c r="H27" s="867"/>
      <c r="I27" s="868"/>
      <c r="J27" s="868"/>
      <c r="K27" s="868"/>
      <c r="L27" s="869"/>
    </row>
    <row r="28" spans="1:12" s="130" customFormat="1" x14ac:dyDescent="0.25">
      <c r="A28" s="278"/>
      <c r="B28" s="903"/>
      <c r="C28" s="868"/>
      <c r="D28" s="868"/>
      <c r="E28" s="868"/>
      <c r="F28" s="868"/>
      <c r="G28" s="869"/>
      <c r="H28" s="867"/>
      <c r="I28" s="868"/>
      <c r="J28" s="868"/>
      <c r="K28" s="868"/>
      <c r="L28" s="869"/>
    </row>
    <row r="29" spans="1:12" s="130" customFormat="1" x14ac:dyDescent="0.25">
      <c r="A29" s="278"/>
      <c r="B29" s="903"/>
      <c r="C29" s="868"/>
      <c r="D29" s="868"/>
      <c r="E29" s="868"/>
      <c r="F29" s="868"/>
      <c r="G29" s="869"/>
      <c r="H29" s="867"/>
      <c r="I29" s="868"/>
      <c r="J29" s="868"/>
      <c r="K29" s="868"/>
      <c r="L29" s="869"/>
    </row>
    <row r="30" spans="1:12" s="130" customFormat="1" x14ac:dyDescent="0.25">
      <c r="A30" s="278"/>
      <c r="B30" s="903"/>
      <c r="C30" s="868"/>
      <c r="D30" s="868"/>
      <c r="E30" s="868"/>
      <c r="F30" s="868"/>
      <c r="G30" s="869"/>
      <c r="H30" s="867"/>
      <c r="I30" s="868"/>
      <c r="J30" s="868"/>
      <c r="K30" s="868"/>
      <c r="L30" s="869"/>
    </row>
    <row r="31" spans="1:12" s="130" customFormat="1" x14ac:dyDescent="0.25">
      <c r="A31" s="278"/>
      <c r="B31" s="903"/>
      <c r="C31" s="868"/>
      <c r="D31" s="868"/>
      <c r="E31" s="868"/>
      <c r="F31" s="868"/>
      <c r="G31" s="869"/>
      <c r="H31" s="867"/>
      <c r="I31" s="868"/>
      <c r="J31" s="868"/>
      <c r="K31" s="868"/>
      <c r="L31" s="869"/>
    </row>
    <row r="32" spans="1:12" s="130" customFormat="1" x14ac:dyDescent="0.25">
      <c r="A32" s="278"/>
      <c r="B32" s="903"/>
      <c r="C32" s="868"/>
      <c r="D32" s="868"/>
      <c r="E32" s="868"/>
      <c r="F32" s="868"/>
      <c r="G32" s="869"/>
      <c r="H32" s="867"/>
      <c r="I32" s="868"/>
      <c r="J32" s="868"/>
      <c r="K32" s="868"/>
      <c r="L32" s="869"/>
    </row>
    <row r="33" spans="1:12" s="130" customFormat="1" x14ac:dyDescent="0.25">
      <c r="A33" s="278"/>
      <c r="B33" s="903"/>
      <c r="C33" s="868"/>
      <c r="D33" s="868"/>
      <c r="E33" s="868"/>
      <c r="F33" s="868"/>
      <c r="G33" s="869"/>
      <c r="H33" s="867"/>
      <c r="I33" s="868"/>
      <c r="J33" s="868"/>
      <c r="K33" s="868"/>
      <c r="L33" s="869"/>
    </row>
    <row r="34" spans="1:12" s="130" customFormat="1" x14ac:dyDescent="0.25">
      <c r="A34" s="278"/>
      <c r="B34" s="903"/>
      <c r="C34" s="868"/>
      <c r="D34" s="868"/>
      <c r="E34" s="868"/>
      <c r="F34" s="868"/>
      <c r="G34" s="869"/>
      <c r="H34" s="867"/>
      <c r="I34" s="868"/>
      <c r="J34" s="868"/>
      <c r="K34" s="868"/>
      <c r="L34" s="869"/>
    </row>
    <row r="35" spans="1:12" s="130" customFormat="1" ht="15.75" thickBot="1" x14ac:dyDescent="0.3">
      <c r="A35" s="278"/>
      <c r="B35" s="903"/>
      <c r="C35" s="868"/>
      <c r="D35" s="868"/>
      <c r="E35" s="868"/>
      <c r="F35" s="868"/>
      <c r="G35" s="869"/>
      <c r="H35" s="867"/>
      <c r="I35" s="868"/>
      <c r="J35" s="868"/>
      <c r="K35" s="868"/>
      <c r="L35" s="869"/>
    </row>
    <row r="36" spans="1:12" s="130" customFormat="1" ht="14.45" customHeight="1" x14ac:dyDescent="0.25">
      <c r="A36" s="278"/>
      <c r="B36" s="928" t="s">
        <v>1355</v>
      </c>
      <c r="C36" s="928"/>
      <c r="D36" s="928"/>
      <c r="E36" s="928"/>
      <c r="F36" s="928"/>
      <c r="G36" s="929"/>
      <c r="H36" s="910" t="s">
        <v>1356</v>
      </c>
      <c r="I36" s="932"/>
      <c r="J36" s="932"/>
      <c r="K36" s="932"/>
      <c r="L36" s="933"/>
    </row>
    <row r="37" spans="1:12" s="130" customFormat="1" ht="32.25" customHeight="1" thickBot="1" x14ac:dyDescent="0.3">
      <c r="A37" s="278"/>
      <c r="B37" s="930"/>
      <c r="C37" s="930"/>
      <c r="D37" s="930"/>
      <c r="E37" s="930"/>
      <c r="F37" s="930"/>
      <c r="G37" s="931"/>
      <c r="H37" s="934"/>
      <c r="I37" s="935"/>
      <c r="J37" s="935"/>
      <c r="K37" s="935"/>
      <c r="L37" s="936"/>
    </row>
    <row r="38" spans="1:12" s="130" customFormat="1" x14ac:dyDescent="0.25">
      <c r="A38" s="278"/>
      <c r="B38" s="865" t="s">
        <v>504</v>
      </c>
      <c r="C38" s="865"/>
      <c r="D38" s="865"/>
      <c r="E38" s="865"/>
      <c r="F38" s="865"/>
      <c r="G38" s="866"/>
      <c r="H38" s="864" t="s">
        <v>505</v>
      </c>
      <c r="I38" s="865"/>
      <c r="J38" s="865"/>
      <c r="K38" s="865"/>
      <c r="L38" s="866"/>
    </row>
    <row r="39" spans="1:12" s="130" customFormat="1" x14ac:dyDescent="0.25">
      <c r="A39" s="278"/>
      <c r="B39" s="903"/>
      <c r="C39" s="868"/>
      <c r="D39" s="868"/>
      <c r="E39" s="868"/>
      <c r="F39" s="868"/>
      <c r="G39" s="869"/>
      <c r="H39" s="867"/>
      <c r="I39" s="868"/>
      <c r="J39" s="868"/>
      <c r="K39" s="868"/>
      <c r="L39" s="869"/>
    </row>
    <row r="40" spans="1:12" s="130" customFormat="1" x14ac:dyDescent="0.25">
      <c r="A40" s="278"/>
      <c r="B40" s="903"/>
      <c r="C40" s="868"/>
      <c r="D40" s="868"/>
      <c r="E40" s="868"/>
      <c r="F40" s="868"/>
      <c r="G40" s="869"/>
      <c r="H40" s="867"/>
      <c r="I40" s="868"/>
      <c r="J40" s="868"/>
      <c r="K40" s="868"/>
      <c r="L40" s="869"/>
    </row>
    <row r="41" spans="1:12" s="130" customFormat="1" x14ac:dyDescent="0.25">
      <c r="A41" s="278"/>
      <c r="B41" s="903"/>
      <c r="C41" s="868"/>
      <c r="D41" s="868"/>
      <c r="E41" s="868"/>
      <c r="F41" s="868"/>
      <c r="G41" s="869"/>
      <c r="H41" s="867"/>
      <c r="I41" s="868"/>
      <c r="J41" s="868"/>
      <c r="K41" s="868"/>
      <c r="L41" s="869"/>
    </row>
    <row r="42" spans="1:12" s="130" customFormat="1" x14ac:dyDescent="0.25">
      <c r="A42" s="278"/>
      <c r="B42" s="903"/>
      <c r="C42" s="868"/>
      <c r="D42" s="868"/>
      <c r="E42" s="868"/>
      <c r="F42" s="868"/>
      <c r="G42" s="869"/>
      <c r="H42" s="867"/>
      <c r="I42" s="868"/>
      <c r="J42" s="868"/>
      <c r="K42" s="868"/>
      <c r="L42" s="869"/>
    </row>
    <row r="43" spans="1:12" s="130" customFormat="1" x14ac:dyDescent="0.25">
      <c r="A43" s="278"/>
      <c r="B43" s="903"/>
      <c r="C43" s="868"/>
      <c r="D43" s="868"/>
      <c r="E43" s="868"/>
      <c r="F43" s="868"/>
      <c r="G43" s="869"/>
      <c r="H43" s="867"/>
      <c r="I43" s="868"/>
      <c r="J43" s="868"/>
      <c r="K43" s="868"/>
      <c r="L43" s="869"/>
    </row>
    <row r="44" spans="1:12" s="130" customFormat="1" x14ac:dyDescent="0.25">
      <c r="A44" s="278"/>
      <c r="B44" s="903"/>
      <c r="C44" s="868"/>
      <c r="D44" s="868"/>
      <c r="E44" s="868"/>
      <c r="F44" s="868"/>
      <c r="G44" s="869"/>
      <c r="H44" s="867"/>
      <c r="I44" s="868"/>
      <c r="J44" s="868"/>
      <c r="K44" s="868"/>
      <c r="L44" s="869"/>
    </row>
    <row r="45" spans="1:12" s="130" customFormat="1" x14ac:dyDescent="0.25">
      <c r="A45" s="278"/>
      <c r="B45" s="903"/>
      <c r="C45" s="868"/>
      <c r="D45" s="868"/>
      <c r="E45" s="868"/>
      <c r="F45" s="868"/>
      <c r="G45" s="869"/>
      <c r="H45" s="867"/>
      <c r="I45" s="868"/>
      <c r="J45" s="868"/>
      <c r="K45" s="868"/>
      <c r="L45" s="869"/>
    </row>
    <row r="46" spans="1:12" s="130" customFormat="1" x14ac:dyDescent="0.25">
      <c r="A46" s="278"/>
      <c r="B46" s="903"/>
      <c r="C46" s="868"/>
      <c r="D46" s="868"/>
      <c r="E46" s="868"/>
      <c r="F46" s="868"/>
      <c r="G46" s="869"/>
      <c r="H46" s="867"/>
      <c r="I46" s="868"/>
      <c r="J46" s="868"/>
      <c r="K46" s="868"/>
      <c r="L46" s="869"/>
    </row>
    <row r="47" spans="1:12" s="130" customFormat="1" x14ac:dyDescent="0.25">
      <c r="A47" s="278"/>
      <c r="B47" s="903"/>
      <c r="C47" s="868"/>
      <c r="D47" s="868"/>
      <c r="E47" s="868"/>
      <c r="F47" s="868"/>
      <c r="G47" s="869"/>
      <c r="H47" s="867"/>
      <c r="I47" s="868"/>
      <c r="J47" s="868"/>
      <c r="K47" s="868"/>
      <c r="L47" s="869"/>
    </row>
    <row r="48" spans="1:12" s="130" customFormat="1" x14ac:dyDescent="0.25">
      <c r="A48" s="278"/>
      <c r="B48" s="903"/>
      <c r="C48" s="868"/>
      <c r="D48" s="868"/>
      <c r="E48" s="868"/>
      <c r="F48" s="868"/>
      <c r="G48" s="869"/>
      <c r="H48" s="867"/>
      <c r="I48" s="868"/>
      <c r="J48" s="868"/>
      <c r="K48" s="868"/>
      <c r="L48" s="869"/>
    </row>
    <row r="49" spans="1:12" s="130" customFormat="1" x14ac:dyDescent="0.25">
      <c r="A49" s="278"/>
      <c r="B49" s="903"/>
      <c r="C49" s="868"/>
      <c r="D49" s="868"/>
      <c r="E49" s="868"/>
      <c r="F49" s="868"/>
      <c r="G49" s="869"/>
      <c r="H49" s="867"/>
      <c r="I49" s="868"/>
      <c r="J49" s="868"/>
      <c r="K49" s="868"/>
      <c r="L49" s="869"/>
    </row>
    <row r="50" spans="1:12" s="130" customFormat="1" x14ac:dyDescent="0.25">
      <c r="A50" s="278"/>
      <c r="B50" s="903"/>
      <c r="C50" s="868"/>
      <c r="D50" s="868"/>
      <c r="E50" s="868"/>
      <c r="F50" s="868"/>
      <c r="G50" s="869"/>
      <c r="H50" s="867"/>
      <c r="I50" s="868"/>
      <c r="J50" s="868"/>
      <c r="K50" s="868"/>
      <c r="L50" s="869"/>
    </row>
    <row r="51" spans="1:12" s="130" customFormat="1" ht="15.75" thickBot="1" x14ac:dyDescent="0.3">
      <c r="A51" s="278"/>
      <c r="B51" s="903"/>
      <c r="C51" s="868"/>
      <c r="D51" s="868"/>
      <c r="E51" s="868"/>
      <c r="F51" s="868"/>
      <c r="G51" s="869"/>
      <c r="H51" s="867"/>
      <c r="I51" s="868"/>
      <c r="J51" s="868"/>
      <c r="K51" s="868"/>
      <c r="L51" s="869"/>
    </row>
    <row r="52" spans="1:12" s="130" customFormat="1" ht="15" customHeight="1" x14ac:dyDescent="0.25">
      <c r="A52" s="283"/>
      <c r="B52" s="940" t="s">
        <v>1357</v>
      </c>
      <c r="C52" s="928"/>
      <c r="D52" s="928"/>
      <c r="E52" s="928"/>
      <c r="F52" s="928"/>
      <c r="G52" s="929"/>
      <c r="H52" s="942" t="s">
        <v>1358</v>
      </c>
      <c r="I52" s="911"/>
      <c r="J52" s="911"/>
      <c r="K52" s="911"/>
      <c r="L52" s="912"/>
    </row>
    <row r="53" spans="1:12" s="130" customFormat="1" ht="15.75" thickBot="1" x14ac:dyDescent="0.3">
      <c r="A53" s="282"/>
      <c r="B53" s="941"/>
      <c r="C53" s="930"/>
      <c r="D53" s="930"/>
      <c r="E53" s="930"/>
      <c r="F53" s="930"/>
      <c r="G53" s="931"/>
      <c r="H53" s="913"/>
      <c r="I53" s="914"/>
      <c r="J53" s="914"/>
      <c r="K53" s="914"/>
      <c r="L53" s="915"/>
    </row>
    <row r="54" spans="1:12" x14ac:dyDescent="0.25">
      <c r="B54" s="864"/>
      <c r="C54" s="865"/>
      <c r="D54" s="865"/>
      <c r="E54" s="865"/>
      <c r="F54" s="865"/>
      <c r="G54" s="866"/>
      <c r="H54" s="864"/>
      <c r="I54" s="865"/>
      <c r="J54" s="865"/>
      <c r="K54" s="865"/>
      <c r="L54" s="866"/>
    </row>
    <row r="55" spans="1:12" x14ac:dyDescent="0.25">
      <c r="B55" s="867"/>
      <c r="C55" s="903"/>
      <c r="D55" s="903"/>
      <c r="E55" s="903"/>
      <c r="F55" s="903"/>
      <c r="G55" s="869"/>
      <c r="H55" s="867"/>
      <c r="I55" s="868"/>
      <c r="J55" s="868"/>
      <c r="K55" s="868"/>
      <c r="L55" s="869"/>
    </row>
    <row r="56" spans="1:12" x14ac:dyDescent="0.25">
      <c r="B56" s="867"/>
      <c r="C56" s="903"/>
      <c r="D56" s="903"/>
      <c r="E56" s="903"/>
      <c r="F56" s="903"/>
      <c r="G56" s="869"/>
      <c r="H56" s="867"/>
      <c r="I56" s="868"/>
      <c r="J56" s="868"/>
      <c r="K56" s="868"/>
      <c r="L56" s="869"/>
    </row>
    <row r="57" spans="1:12" x14ac:dyDescent="0.25">
      <c r="B57" s="867"/>
      <c r="C57" s="903"/>
      <c r="D57" s="903"/>
      <c r="E57" s="903"/>
      <c r="F57" s="903"/>
      <c r="G57" s="869"/>
      <c r="H57" s="867"/>
      <c r="I57" s="868"/>
      <c r="J57" s="868"/>
      <c r="K57" s="868"/>
      <c r="L57" s="869"/>
    </row>
    <row r="58" spans="1:12" x14ac:dyDescent="0.25">
      <c r="B58" s="867"/>
      <c r="C58" s="903"/>
      <c r="D58" s="903"/>
      <c r="E58" s="903"/>
      <c r="F58" s="903"/>
      <c r="G58" s="869"/>
      <c r="H58" s="867"/>
      <c r="I58" s="868"/>
      <c r="J58" s="868"/>
      <c r="K58" s="868"/>
      <c r="L58" s="869"/>
    </row>
    <row r="59" spans="1:12" x14ac:dyDescent="0.25">
      <c r="B59" s="867"/>
      <c r="C59" s="903"/>
      <c r="D59" s="903"/>
      <c r="E59" s="903"/>
      <c r="F59" s="903"/>
      <c r="G59" s="869"/>
      <c r="H59" s="867"/>
      <c r="I59" s="868"/>
      <c r="J59" s="868"/>
      <c r="K59" s="868"/>
      <c r="L59" s="869"/>
    </row>
    <row r="60" spans="1:12" x14ac:dyDescent="0.25">
      <c r="B60" s="867"/>
      <c r="C60" s="903"/>
      <c r="D60" s="903"/>
      <c r="E60" s="903"/>
      <c r="F60" s="903"/>
      <c r="G60" s="869"/>
      <c r="H60" s="867"/>
      <c r="I60" s="868"/>
      <c r="J60" s="868"/>
      <c r="K60" s="868"/>
      <c r="L60" s="869"/>
    </row>
    <row r="61" spans="1:12" x14ac:dyDescent="0.25">
      <c r="B61" s="867"/>
      <c r="C61" s="903"/>
      <c r="D61" s="903"/>
      <c r="E61" s="903"/>
      <c r="F61" s="903"/>
      <c r="G61" s="869"/>
      <c r="H61" s="867"/>
      <c r="I61" s="868"/>
      <c r="J61" s="868"/>
      <c r="K61" s="868"/>
      <c r="L61" s="869"/>
    </row>
    <row r="62" spans="1:12" x14ac:dyDescent="0.25">
      <c r="B62" s="867"/>
      <c r="C62" s="903"/>
      <c r="D62" s="903"/>
      <c r="E62" s="903"/>
      <c r="F62" s="903"/>
      <c r="G62" s="869"/>
      <c r="H62" s="867"/>
      <c r="I62" s="868"/>
      <c r="J62" s="868"/>
      <c r="K62" s="868"/>
      <c r="L62" s="869"/>
    </row>
    <row r="63" spans="1:12" x14ac:dyDescent="0.25">
      <c r="B63" s="867"/>
      <c r="C63" s="903"/>
      <c r="D63" s="903"/>
      <c r="E63" s="903"/>
      <c r="F63" s="903"/>
      <c r="G63" s="869"/>
      <c r="H63" s="867"/>
      <c r="I63" s="868"/>
      <c r="J63" s="868"/>
      <c r="K63" s="868"/>
      <c r="L63" s="869"/>
    </row>
    <row r="64" spans="1:12" x14ac:dyDescent="0.25">
      <c r="B64" s="867"/>
      <c r="C64" s="903"/>
      <c r="D64" s="903"/>
      <c r="E64" s="903"/>
      <c r="F64" s="903"/>
      <c r="G64" s="869"/>
      <c r="H64" s="867"/>
      <c r="I64" s="868"/>
      <c r="J64" s="868"/>
      <c r="K64" s="868"/>
      <c r="L64" s="869"/>
    </row>
    <row r="65" spans="2:12" x14ac:dyDescent="0.25">
      <c r="B65" s="867"/>
      <c r="C65" s="903"/>
      <c r="D65" s="903"/>
      <c r="E65" s="903"/>
      <c r="F65" s="903"/>
      <c r="G65" s="869"/>
      <c r="H65" s="867"/>
      <c r="I65" s="868"/>
      <c r="J65" s="868"/>
      <c r="K65" s="868"/>
      <c r="L65" s="869"/>
    </row>
    <row r="66" spans="2:12" x14ac:dyDescent="0.25">
      <c r="B66" s="867"/>
      <c r="C66" s="903"/>
      <c r="D66" s="903"/>
      <c r="E66" s="903"/>
      <c r="F66" s="903"/>
      <c r="G66" s="869"/>
      <c r="H66" s="867"/>
      <c r="I66" s="868"/>
      <c r="J66" s="868"/>
      <c r="K66" s="868"/>
      <c r="L66" s="869"/>
    </row>
    <row r="67" spans="2:12" ht="15.75" thickBot="1" x14ac:dyDescent="0.3">
      <c r="B67" s="937"/>
      <c r="C67" s="938"/>
      <c r="D67" s="938"/>
      <c r="E67" s="938"/>
      <c r="F67" s="938"/>
      <c r="G67" s="939"/>
      <c r="H67" s="867"/>
      <c r="I67" s="868"/>
      <c r="J67" s="868"/>
      <c r="K67" s="868"/>
      <c r="L67" s="869"/>
    </row>
    <row r="68" spans="2:12" x14ac:dyDescent="0.25">
      <c r="B68" s="940"/>
      <c r="C68" s="928"/>
      <c r="D68" s="928"/>
      <c r="E68" s="928"/>
      <c r="F68" s="928"/>
      <c r="G68" s="929"/>
      <c r="H68" s="942"/>
      <c r="I68" s="911"/>
      <c r="J68" s="911"/>
      <c r="K68" s="911"/>
      <c r="L68" s="912"/>
    </row>
    <row r="69" spans="2:12" ht="15.75" thickBot="1" x14ac:dyDescent="0.3">
      <c r="B69" s="941"/>
      <c r="C69" s="930"/>
      <c r="D69" s="930"/>
      <c r="E69" s="930"/>
      <c r="F69" s="930"/>
      <c r="G69" s="931"/>
      <c r="H69" s="913"/>
      <c r="I69" s="914"/>
      <c r="J69" s="914"/>
      <c r="K69" s="914"/>
      <c r="L69" s="915"/>
    </row>
    <row r="70" spans="2:12" x14ac:dyDescent="0.25">
      <c r="B70" s="864" t="s">
        <v>504</v>
      </c>
      <c r="C70" s="865"/>
      <c r="D70" s="865"/>
      <c r="E70" s="865"/>
      <c r="F70" s="865"/>
      <c r="G70" s="866"/>
      <c r="H70" s="864" t="s">
        <v>505</v>
      </c>
      <c r="I70" s="865"/>
      <c r="J70" s="865"/>
      <c r="K70" s="865"/>
      <c r="L70" s="866"/>
    </row>
    <row r="71" spans="2:12" x14ac:dyDescent="0.25">
      <c r="B71" s="867"/>
      <c r="C71" s="903"/>
      <c r="D71" s="903"/>
      <c r="E71" s="903"/>
      <c r="F71" s="903"/>
      <c r="G71" s="869"/>
      <c r="H71" s="867"/>
      <c r="I71" s="868"/>
      <c r="J71" s="868"/>
      <c r="K71" s="868"/>
      <c r="L71" s="869"/>
    </row>
    <row r="72" spans="2:12" x14ac:dyDescent="0.25">
      <c r="B72" s="867"/>
      <c r="C72" s="903"/>
      <c r="D72" s="903"/>
      <c r="E72" s="903"/>
      <c r="F72" s="903"/>
      <c r="G72" s="869"/>
      <c r="H72" s="867"/>
      <c r="I72" s="868"/>
      <c r="J72" s="868"/>
      <c r="K72" s="868"/>
      <c r="L72" s="869"/>
    </row>
    <row r="73" spans="2:12" x14ac:dyDescent="0.25">
      <c r="B73" s="867"/>
      <c r="C73" s="903"/>
      <c r="D73" s="903"/>
      <c r="E73" s="903"/>
      <c r="F73" s="903"/>
      <c r="G73" s="869"/>
      <c r="H73" s="867"/>
      <c r="I73" s="868"/>
      <c r="J73" s="868"/>
      <c r="K73" s="868"/>
      <c r="L73" s="869"/>
    </row>
    <row r="74" spans="2:12" x14ac:dyDescent="0.25">
      <c r="B74" s="867"/>
      <c r="C74" s="903"/>
      <c r="D74" s="903"/>
      <c r="E74" s="903"/>
      <c r="F74" s="903"/>
      <c r="G74" s="869"/>
      <c r="H74" s="867"/>
      <c r="I74" s="868"/>
      <c r="J74" s="868"/>
      <c r="K74" s="868"/>
      <c r="L74" s="869"/>
    </row>
    <row r="75" spans="2:12" x14ac:dyDescent="0.25">
      <c r="B75" s="867"/>
      <c r="C75" s="903"/>
      <c r="D75" s="903"/>
      <c r="E75" s="903"/>
      <c r="F75" s="903"/>
      <c r="G75" s="869"/>
      <c r="H75" s="867"/>
      <c r="I75" s="868"/>
      <c r="J75" s="868"/>
      <c r="K75" s="868"/>
      <c r="L75" s="869"/>
    </row>
    <row r="76" spans="2:12" x14ac:dyDescent="0.25">
      <c r="B76" s="867"/>
      <c r="C76" s="903"/>
      <c r="D76" s="903"/>
      <c r="E76" s="903"/>
      <c r="F76" s="903"/>
      <c r="G76" s="869"/>
      <c r="H76" s="867"/>
      <c r="I76" s="868"/>
      <c r="J76" s="868"/>
      <c r="K76" s="868"/>
      <c r="L76" s="869"/>
    </row>
    <row r="77" spans="2:12" x14ac:dyDescent="0.25">
      <c r="B77" s="867"/>
      <c r="C77" s="903"/>
      <c r="D77" s="903"/>
      <c r="E77" s="903"/>
      <c r="F77" s="903"/>
      <c r="G77" s="869"/>
      <c r="H77" s="867"/>
      <c r="I77" s="868"/>
      <c r="J77" s="868"/>
      <c r="K77" s="868"/>
      <c r="L77" s="869"/>
    </row>
    <row r="78" spans="2:12" x14ac:dyDescent="0.25">
      <c r="B78" s="867"/>
      <c r="C78" s="903"/>
      <c r="D78" s="903"/>
      <c r="E78" s="903"/>
      <c r="F78" s="903"/>
      <c r="G78" s="869"/>
      <c r="H78" s="867"/>
      <c r="I78" s="868"/>
      <c r="J78" s="868"/>
      <c r="K78" s="868"/>
      <c r="L78" s="869"/>
    </row>
    <row r="79" spans="2:12" x14ac:dyDescent="0.25">
      <c r="B79" s="867"/>
      <c r="C79" s="903"/>
      <c r="D79" s="903"/>
      <c r="E79" s="903"/>
      <c r="F79" s="903"/>
      <c r="G79" s="869"/>
      <c r="H79" s="867"/>
      <c r="I79" s="868"/>
      <c r="J79" s="868"/>
      <c r="K79" s="868"/>
      <c r="L79" s="869"/>
    </row>
    <row r="80" spans="2:12" x14ac:dyDescent="0.25">
      <c r="B80" s="867"/>
      <c r="C80" s="903"/>
      <c r="D80" s="903"/>
      <c r="E80" s="903"/>
      <c r="F80" s="903"/>
      <c r="G80" s="869"/>
      <c r="H80" s="867"/>
      <c r="I80" s="868"/>
      <c r="J80" s="868"/>
      <c r="K80" s="868"/>
      <c r="L80" s="869"/>
    </row>
    <row r="81" spans="2:12" x14ac:dyDescent="0.25">
      <c r="B81" s="867"/>
      <c r="C81" s="903"/>
      <c r="D81" s="903"/>
      <c r="E81" s="903"/>
      <c r="F81" s="903"/>
      <c r="G81" s="869"/>
      <c r="H81" s="867"/>
      <c r="I81" s="868"/>
      <c r="J81" s="868"/>
      <c r="K81" s="868"/>
      <c r="L81" s="869"/>
    </row>
    <row r="82" spans="2:12" x14ac:dyDescent="0.25">
      <c r="B82" s="867"/>
      <c r="C82" s="903"/>
      <c r="D82" s="903"/>
      <c r="E82" s="903"/>
      <c r="F82" s="903"/>
      <c r="G82" s="869"/>
      <c r="H82" s="867"/>
      <c r="I82" s="868"/>
      <c r="J82" s="868"/>
      <c r="K82" s="868"/>
      <c r="L82" s="869"/>
    </row>
    <row r="83" spans="2:12" ht="15.75" thickBot="1" x14ac:dyDescent="0.3">
      <c r="B83" s="937"/>
      <c r="C83" s="938"/>
      <c r="D83" s="938"/>
      <c r="E83" s="938"/>
      <c r="F83" s="938"/>
      <c r="G83" s="939"/>
      <c r="H83" s="867"/>
      <c r="I83" s="868"/>
      <c r="J83" s="868"/>
      <c r="K83" s="868"/>
      <c r="L83" s="869"/>
    </row>
    <row r="84" spans="2:12" x14ac:dyDescent="0.25">
      <c r="B84" s="940"/>
      <c r="C84" s="928"/>
      <c r="D84" s="928"/>
      <c r="E84" s="928"/>
      <c r="F84" s="928"/>
      <c r="G84" s="929"/>
      <c r="H84" s="942"/>
      <c r="I84" s="911"/>
      <c r="J84" s="911"/>
      <c r="K84" s="911"/>
      <c r="L84" s="912"/>
    </row>
    <row r="85" spans="2:12" ht="15.75" thickBot="1" x14ac:dyDescent="0.3">
      <c r="B85" s="941"/>
      <c r="C85" s="930"/>
      <c r="D85" s="930"/>
      <c r="E85" s="930"/>
      <c r="F85" s="930"/>
      <c r="G85" s="931"/>
      <c r="H85" s="913"/>
      <c r="I85" s="914"/>
      <c r="J85" s="914"/>
      <c r="K85" s="914"/>
      <c r="L85" s="915"/>
    </row>
  </sheetData>
  <mergeCells count="27">
    <mergeCell ref="B84:G85"/>
    <mergeCell ref="H84:L85"/>
    <mergeCell ref="B52:G53"/>
    <mergeCell ref="H52:L53"/>
    <mergeCell ref="B54:G67"/>
    <mergeCell ref="H54:L67"/>
    <mergeCell ref="B68:G69"/>
    <mergeCell ref="H68:L69"/>
    <mergeCell ref="B36:G37"/>
    <mergeCell ref="H36:L37"/>
    <mergeCell ref="B38:G51"/>
    <mergeCell ref="H38:L51"/>
    <mergeCell ref="B70:G83"/>
    <mergeCell ref="H70:L83"/>
    <mergeCell ref="B1:L2"/>
    <mergeCell ref="B3:E3"/>
    <mergeCell ref="G3:I3"/>
    <mergeCell ref="J3:L3"/>
    <mergeCell ref="B4:H5"/>
    <mergeCell ref="K4:L4"/>
    <mergeCell ref="K5:L5"/>
    <mergeCell ref="B6:G19"/>
    <mergeCell ref="H6:L19"/>
    <mergeCell ref="B20:G21"/>
    <mergeCell ref="H20:L21"/>
    <mergeCell ref="B22:G35"/>
    <mergeCell ref="H22:L35"/>
  </mergeCells>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62E6-9356-4119-8916-97CAEBA7227D}">
  <dimension ref="B1:O104"/>
  <sheetViews>
    <sheetView view="pageBreakPreview" zoomScale="85" zoomScaleNormal="100" zoomScaleSheetLayoutView="85" zoomScalePageLayoutView="110" workbookViewId="0">
      <selection activeCell="O66" sqref="O65:O66"/>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2.5703125" style="130" customWidth="1"/>
    <col min="7" max="7" width="10" style="130" customWidth="1"/>
    <col min="8" max="8" width="9" style="130" customWidth="1"/>
    <col min="9" max="9" width="23.5703125" style="130" customWidth="1"/>
    <col min="10" max="10" width="13.7109375" style="130" customWidth="1"/>
    <col min="11" max="11" width="14.140625" style="130" customWidth="1"/>
    <col min="12" max="12" width="10" style="130" customWidth="1"/>
    <col min="13" max="13" width="12" style="130" hidden="1" customWidth="1"/>
    <col min="14" max="16384" width="12" style="130"/>
  </cols>
  <sheetData>
    <row r="1" spans="2:12" ht="27.75" customHeight="1" x14ac:dyDescent="0.25">
      <c r="B1" s="971" t="s">
        <v>252</v>
      </c>
      <c r="C1" s="891"/>
      <c r="D1" s="891"/>
      <c r="E1" s="891"/>
      <c r="F1" s="891"/>
      <c r="G1" s="891"/>
      <c r="H1" s="891"/>
      <c r="I1" s="891"/>
      <c r="J1" s="891"/>
      <c r="K1" s="891"/>
      <c r="L1" s="916"/>
    </row>
    <row r="2" spans="2:12" ht="11.25" customHeight="1" x14ac:dyDescent="0.25">
      <c r="B2" s="972"/>
      <c r="C2" s="892"/>
      <c r="D2" s="892"/>
      <c r="E2" s="892"/>
      <c r="F2" s="892"/>
      <c r="G2" s="892"/>
      <c r="H2" s="892"/>
      <c r="I2" s="892"/>
      <c r="J2" s="892"/>
      <c r="K2" s="892"/>
      <c r="L2" s="918"/>
    </row>
    <row r="3" spans="2:12" ht="24.95" customHeight="1" x14ac:dyDescent="0.25">
      <c r="B3" s="921" t="s">
        <v>290</v>
      </c>
      <c r="C3" s="919"/>
      <c r="D3" s="919"/>
      <c r="E3" s="920"/>
      <c r="F3" s="97">
        <v>44224</v>
      </c>
      <c r="G3" s="921" t="s">
        <v>291</v>
      </c>
      <c r="H3" s="919"/>
      <c r="I3" s="920"/>
      <c r="J3" s="922">
        <v>44230</v>
      </c>
      <c r="K3" s="973"/>
      <c r="L3" s="974"/>
    </row>
    <row r="4" spans="2:12" ht="24.95" customHeight="1" x14ac:dyDescent="0.25">
      <c r="B4" s="975" t="s">
        <v>251</v>
      </c>
      <c r="C4" s="923"/>
      <c r="D4" s="923"/>
      <c r="E4" s="923"/>
      <c r="F4" s="923"/>
      <c r="G4" s="923"/>
      <c r="H4" s="924"/>
      <c r="I4" s="341" t="s">
        <v>490</v>
      </c>
      <c r="J4" s="341" t="s">
        <v>2</v>
      </c>
      <c r="K4" s="883" t="s">
        <v>0</v>
      </c>
      <c r="L4" s="927"/>
    </row>
    <row r="5" spans="2:12" ht="24.95" customHeight="1" thickBot="1" x14ac:dyDescent="0.3">
      <c r="B5" s="976"/>
      <c r="C5" s="977"/>
      <c r="D5" s="977"/>
      <c r="E5" s="977"/>
      <c r="F5" s="977"/>
      <c r="G5" s="977"/>
      <c r="H5" s="978"/>
      <c r="I5" s="81" t="s">
        <v>491</v>
      </c>
      <c r="J5" s="133">
        <v>2</v>
      </c>
      <c r="K5" s="979" t="s">
        <v>292</v>
      </c>
      <c r="L5" s="980"/>
    </row>
    <row r="6" spans="2:12" ht="24.95" customHeight="1" thickBot="1" x14ac:dyDescent="0.3">
      <c r="B6" s="968" t="s">
        <v>510</v>
      </c>
      <c r="C6" s="969"/>
      <c r="D6" s="969"/>
      <c r="E6" s="969"/>
      <c r="F6" s="969"/>
      <c r="G6" s="969"/>
      <c r="H6" s="969"/>
      <c r="I6" s="969"/>
      <c r="J6" s="969"/>
      <c r="K6" s="969"/>
      <c r="L6" s="970"/>
    </row>
    <row r="7" spans="2:12" ht="15.75" customHeight="1" x14ac:dyDescent="0.25">
      <c r="B7" s="867" t="s">
        <v>453</v>
      </c>
      <c r="C7" s="868"/>
      <c r="D7" s="868"/>
      <c r="E7" s="868"/>
      <c r="F7" s="868"/>
      <c r="G7" s="869"/>
      <c r="H7" s="867" t="s">
        <v>454</v>
      </c>
      <c r="I7" s="868"/>
      <c r="J7" s="868"/>
      <c r="K7" s="868"/>
      <c r="L7" s="869"/>
    </row>
    <row r="8" spans="2:12" x14ac:dyDescent="0.25">
      <c r="B8" s="867"/>
      <c r="C8" s="868"/>
      <c r="D8" s="868"/>
      <c r="E8" s="868"/>
      <c r="F8" s="868"/>
      <c r="G8" s="869"/>
      <c r="H8" s="867"/>
      <c r="I8" s="868"/>
      <c r="J8" s="868"/>
      <c r="K8" s="868"/>
      <c r="L8" s="869"/>
    </row>
    <row r="9" spans="2:12" x14ac:dyDescent="0.25">
      <c r="B9" s="867"/>
      <c r="C9" s="868"/>
      <c r="D9" s="868"/>
      <c r="E9" s="868"/>
      <c r="F9" s="868"/>
      <c r="G9" s="869"/>
      <c r="H9" s="867"/>
      <c r="I9" s="868"/>
      <c r="J9" s="868"/>
      <c r="K9" s="868"/>
      <c r="L9" s="869"/>
    </row>
    <row r="10" spans="2:12" x14ac:dyDescent="0.25">
      <c r="B10" s="867"/>
      <c r="C10" s="868"/>
      <c r="D10" s="868"/>
      <c r="E10" s="868"/>
      <c r="F10" s="868"/>
      <c r="G10" s="869"/>
      <c r="H10" s="867"/>
      <c r="I10" s="868"/>
      <c r="J10" s="868"/>
      <c r="K10" s="868"/>
      <c r="L10" s="869"/>
    </row>
    <row r="11" spans="2:12" x14ac:dyDescent="0.25">
      <c r="B11" s="867"/>
      <c r="C11" s="868"/>
      <c r="D11" s="868"/>
      <c r="E11" s="868"/>
      <c r="F11" s="868"/>
      <c r="G11" s="869"/>
      <c r="H11" s="867"/>
      <c r="I11" s="868"/>
      <c r="J11" s="868"/>
      <c r="K11" s="868"/>
      <c r="L11" s="869"/>
    </row>
    <row r="12" spans="2:12" x14ac:dyDescent="0.25">
      <c r="B12" s="867"/>
      <c r="C12" s="868"/>
      <c r="D12" s="868"/>
      <c r="E12" s="868"/>
      <c r="F12" s="868"/>
      <c r="G12" s="869"/>
      <c r="H12" s="867"/>
      <c r="I12" s="868"/>
      <c r="J12" s="868"/>
      <c r="K12" s="868"/>
      <c r="L12" s="869"/>
    </row>
    <row r="13" spans="2:12" x14ac:dyDescent="0.25">
      <c r="B13" s="867"/>
      <c r="C13" s="868"/>
      <c r="D13" s="868"/>
      <c r="E13" s="868"/>
      <c r="F13" s="868"/>
      <c r="G13" s="869"/>
      <c r="H13" s="867"/>
      <c r="I13" s="868"/>
      <c r="J13" s="868"/>
      <c r="K13" s="868"/>
      <c r="L13" s="869"/>
    </row>
    <row r="14" spans="2:12" x14ac:dyDescent="0.25">
      <c r="B14" s="867"/>
      <c r="C14" s="868"/>
      <c r="D14" s="868"/>
      <c r="E14" s="868"/>
      <c r="F14" s="868"/>
      <c r="G14" s="869"/>
      <c r="H14" s="867"/>
      <c r="I14" s="868"/>
      <c r="J14" s="868"/>
      <c r="K14" s="868"/>
      <c r="L14" s="869"/>
    </row>
    <row r="15" spans="2:12" x14ac:dyDescent="0.25">
      <c r="B15" s="867"/>
      <c r="C15" s="868"/>
      <c r="D15" s="868"/>
      <c r="E15" s="868"/>
      <c r="F15" s="868"/>
      <c r="G15" s="869"/>
      <c r="H15" s="867"/>
      <c r="I15" s="868"/>
      <c r="J15" s="868"/>
      <c r="K15" s="868"/>
      <c r="L15" s="869"/>
    </row>
    <row r="16" spans="2:12" x14ac:dyDescent="0.25">
      <c r="B16" s="867"/>
      <c r="C16" s="868"/>
      <c r="D16" s="868"/>
      <c r="E16" s="868"/>
      <c r="F16" s="868"/>
      <c r="G16" s="869"/>
      <c r="H16" s="867"/>
      <c r="I16" s="868"/>
      <c r="J16" s="868"/>
      <c r="K16" s="868"/>
      <c r="L16" s="869"/>
    </row>
    <row r="17" spans="2:13" x14ac:dyDescent="0.25">
      <c r="B17" s="867"/>
      <c r="C17" s="868"/>
      <c r="D17" s="868"/>
      <c r="E17" s="868"/>
      <c r="F17" s="868"/>
      <c r="G17" s="869"/>
      <c r="H17" s="867"/>
      <c r="I17" s="868"/>
      <c r="J17" s="868"/>
      <c r="K17" s="868"/>
      <c r="L17" s="869"/>
    </row>
    <row r="18" spans="2:13" x14ac:dyDescent="0.25">
      <c r="B18" s="867"/>
      <c r="C18" s="868"/>
      <c r="D18" s="868"/>
      <c r="E18" s="868"/>
      <c r="F18" s="868"/>
      <c r="G18" s="869"/>
      <c r="H18" s="867"/>
      <c r="I18" s="868"/>
      <c r="J18" s="868"/>
      <c r="K18" s="868"/>
      <c r="L18" s="869"/>
    </row>
    <row r="19" spans="2:13" x14ac:dyDescent="0.25">
      <c r="B19" s="867"/>
      <c r="C19" s="868"/>
      <c r="D19" s="868"/>
      <c r="E19" s="868"/>
      <c r="F19" s="868"/>
      <c r="G19" s="869"/>
      <c r="H19" s="867"/>
      <c r="I19" s="868"/>
      <c r="J19" s="868"/>
      <c r="K19" s="868"/>
      <c r="L19" s="869"/>
    </row>
    <row r="20" spans="2:13" ht="15.75" thickBot="1" x14ac:dyDescent="0.3">
      <c r="B20" s="867"/>
      <c r="C20" s="868"/>
      <c r="D20" s="868"/>
      <c r="E20" s="868"/>
      <c r="F20" s="868"/>
      <c r="G20" s="869"/>
      <c r="H20" s="867"/>
      <c r="I20" s="868"/>
      <c r="J20" s="868"/>
      <c r="K20" s="868"/>
      <c r="L20" s="869"/>
    </row>
    <row r="21" spans="2:13" ht="15" customHeight="1" x14ac:dyDescent="0.25">
      <c r="B21" s="952" t="s">
        <v>1253</v>
      </c>
      <c r="C21" s="953"/>
      <c r="D21" s="953"/>
      <c r="E21" s="953"/>
      <c r="F21" s="953"/>
      <c r="G21" s="954"/>
      <c r="H21" s="952" t="s">
        <v>1254</v>
      </c>
      <c r="I21" s="953"/>
      <c r="J21" s="953"/>
      <c r="K21" s="953"/>
      <c r="L21" s="953"/>
      <c r="M21" s="952"/>
    </row>
    <row r="22" spans="2:13" ht="37.5" customHeight="1" thickBot="1" x14ac:dyDescent="0.3">
      <c r="B22" s="955"/>
      <c r="C22" s="956"/>
      <c r="D22" s="956"/>
      <c r="E22" s="956"/>
      <c r="F22" s="956"/>
      <c r="G22" s="957"/>
      <c r="H22" s="955"/>
      <c r="I22" s="956"/>
      <c r="J22" s="956"/>
      <c r="K22" s="956"/>
      <c r="L22" s="956"/>
      <c r="M22" s="955"/>
    </row>
    <row r="23" spans="2:13" ht="15.75" customHeight="1" x14ac:dyDescent="0.25">
      <c r="B23" s="864" t="s">
        <v>502</v>
      </c>
      <c r="C23" s="865"/>
      <c r="D23" s="865"/>
      <c r="E23" s="865"/>
      <c r="F23" s="865"/>
      <c r="G23" s="866"/>
      <c r="H23" s="864" t="s">
        <v>503</v>
      </c>
      <c r="I23" s="865"/>
      <c r="J23" s="865"/>
      <c r="K23" s="865"/>
      <c r="L23" s="866"/>
    </row>
    <row r="24" spans="2:13" x14ac:dyDescent="0.25">
      <c r="B24" s="867"/>
      <c r="C24" s="868"/>
      <c r="D24" s="868"/>
      <c r="E24" s="868"/>
      <c r="F24" s="868"/>
      <c r="G24" s="869"/>
      <c r="H24" s="867"/>
      <c r="I24" s="868"/>
      <c r="J24" s="868"/>
      <c r="K24" s="868"/>
      <c r="L24" s="869"/>
    </row>
    <row r="25" spans="2:13" x14ac:dyDescent="0.25">
      <c r="B25" s="867"/>
      <c r="C25" s="868"/>
      <c r="D25" s="868"/>
      <c r="E25" s="868"/>
      <c r="F25" s="868"/>
      <c r="G25" s="869"/>
      <c r="H25" s="867"/>
      <c r="I25" s="868"/>
      <c r="J25" s="868"/>
      <c r="K25" s="868"/>
      <c r="L25" s="869"/>
    </row>
    <row r="26" spans="2:13" x14ac:dyDescent="0.25">
      <c r="B26" s="867"/>
      <c r="C26" s="868"/>
      <c r="D26" s="868"/>
      <c r="E26" s="868"/>
      <c r="F26" s="868"/>
      <c r="G26" s="869"/>
      <c r="H26" s="867"/>
      <c r="I26" s="868"/>
      <c r="J26" s="868"/>
      <c r="K26" s="868"/>
      <c r="L26" s="869"/>
    </row>
    <row r="27" spans="2:13" x14ac:dyDescent="0.25">
      <c r="B27" s="867"/>
      <c r="C27" s="868"/>
      <c r="D27" s="868"/>
      <c r="E27" s="868"/>
      <c r="F27" s="868"/>
      <c r="G27" s="869"/>
      <c r="H27" s="867"/>
      <c r="I27" s="868"/>
      <c r="J27" s="868"/>
      <c r="K27" s="868"/>
      <c r="L27" s="869"/>
    </row>
    <row r="28" spans="2:13" x14ac:dyDescent="0.25">
      <c r="B28" s="867"/>
      <c r="C28" s="868"/>
      <c r="D28" s="868"/>
      <c r="E28" s="868"/>
      <c r="F28" s="868"/>
      <c r="G28" s="869"/>
      <c r="H28" s="867"/>
      <c r="I28" s="868"/>
      <c r="J28" s="868"/>
      <c r="K28" s="868"/>
      <c r="L28" s="869"/>
    </row>
    <row r="29" spans="2:13" x14ac:dyDescent="0.25">
      <c r="B29" s="867"/>
      <c r="C29" s="868"/>
      <c r="D29" s="868"/>
      <c r="E29" s="868"/>
      <c r="F29" s="868"/>
      <c r="G29" s="869"/>
      <c r="H29" s="867"/>
      <c r="I29" s="868"/>
      <c r="J29" s="868"/>
      <c r="K29" s="868"/>
      <c r="L29" s="869"/>
    </row>
    <row r="30" spans="2:13" x14ac:dyDescent="0.25">
      <c r="B30" s="867"/>
      <c r="C30" s="868"/>
      <c r="D30" s="868"/>
      <c r="E30" s="868"/>
      <c r="F30" s="868"/>
      <c r="G30" s="869"/>
      <c r="H30" s="867"/>
      <c r="I30" s="868"/>
      <c r="J30" s="868"/>
      <c r="K30" s="868"/>
      <c r="L30" s="869"/>
    </row>
    <row r="31" spans="2:13" x14ac:dyDescent="0.25">
      <c r="B31" s="867"/>
      <c r="C31" s="868"/>
      <c r="D31" s="868"/>
      <c r="E31" s="868"/>
      <c r="F31" s="868"/>
      <c r="G31" s="869"/>
      <c r="H31" s="867"/>
      <c r="I31" s="868"/>
      <c r="J31" s="868"/>
      <c r="K31" s="868"/>
      <c r="L31" s="869"/>
    </row>
    <row r="32" spans="2:13" x14ac:dyDescent="0.25">
      <c r="B32" s="867"/>
      <c r="C32" s="868"/>
      <c r="D32" s="868"/>
      <c r="E32" s="868"/>
      <c r="F32" s="868"/>
      <c r="G32" s="869"/>
      <c r="H32" s="867"/>
      <c r="I32" s="868"/>
      <c r="J32" s="868"/>
      <c r="K32" s="868"/>
      <c r="L32" s="869"/>
    </row>
    <row r="33" spans="2:14" x14ac:dyDescent="0.25">
      <c r="B33" s="867"/>
      <c r="C33" s="868"/>
      <c r="D33" s="868"/>
      <c r="E33" s="868"/>
      <c r="F33" s="868"/>
      <c r="G33" s="869"/>
      <c r="H33" s="867"/>
      <c r="I33" s="868"/>
      <c r="J33" s="868"/>
      <c r="K33" s="868"/>
      <c r="L33" s="869"/>
    </row>
    <row r="34" spans="2:14" x14ac:dyDescent="0.25">
      <c r="B34" s="867"/>
      <c r="C34" s="868"/>
      <c r="D34" s="868"/>
      <c r="E34" s="868"/>
      <c r="F34" s="868"/>
      <c r="G34" s="869"/>
      <c r="H34" s="867"/>
      <c r="I34" s="868"/>
      <c r="J34" s="868"/>
      <c r="K34" s="868"/>
      <c r="L34" s="869"/>
    </row>
    <row r="35" spans="2:14" x14ac:dyDescent="0.25">
      <c r="B35" s="867"/>
      <c r="C35" s="868"/>
      <c r="D35" s="868"/>
      <c r="E35" s="868"/>
      <c r="F35" s="868"/>
      <c r="G35" s="869"/>
      <c r="H35" s="867"/>
      <c r="I35" s="868"/>
      <c r="J35" s="868"/>
      <c r="K35" s="868"/>
      <c r="L35" s="869"/>
      <c r="N35" s="338"/>
    </row>
    <row r="36" spans="2:14" ht="15.75" thickBot="1" x14ac:dyDescent="0.3">
      <c r="B36" s="867"/>
      <c r="C36" s="868"/>
      <c r="D36" s="868"/>
      <c r="E36" s="868"/>
      <c r="F36" s="868"/>
      <c r="G36" s="869"/>
      <c r="H36" s="867"/>
      <c r="I36" s="868"/>
      <c r="J36" s="868"/>
      <c r="K36" s="868"/>
      <c r="L36" s="869"/>
    </row>
    <row r="37" spans="2:14" ht="15" customHeight="1" x14ac:dyDescent="0.25">
      <c r="B37" s="952" t="s">
        <v>1255</v>
      </c>
      <c r="C37" s="953"/>
      <c r="D37" s="953"/>
      <c r="E37" s="953"/>
      <c r="F37" s="953"/>
      <c r="G37" s="954"/>
      <c r="H37" s="958" t="s">
        <v>1256</v>
      </c>
      <c r="I37" s="959"/>
      <c r="J37" s="959"/>
      <c r="K37" s="959"/>
      <c r="L37" s="959"/>
      <c r="M37" s="962"/>
    </row>
    <row r="38" spans="2:14" ht="35.25" customHeight="1" thickBot="1" x14ac:dyDescent="0.3">
      <c r="B38" s="955"/>
      <c r="C38" s="956"/>
      <c r="D38" s="956"/>
      <c r="E38" s="956"/>
      <c r="F38" s="956"/>
      <c r="G38" s="957"/>
      <c r="H38" s="960"/>
      <c r="I38" s="961"/>
      <c r="J38" s="961"/>
      <c r="K38" s="961"/>
      <c r="L38" s="961"/>
      <c r="M38" s="963"/>
    </row>
    <row r="39" spans="2:14" ht="26.25" customHeight="1" thickBot="1" x14ac:dyDescent="0.3">
      <c r="B39" s="949" t="s">
        <v>511</v>
      </c>
      <c r="C39" s="950"/>
      <c r="D39" s="950"/>
      <c r="E39" s="950"/>
      <c r="F39" s="950"/>
      <c r="G39" s="950"/>
      <c r="H39" s="950"/>
      <c r="I39" s="950"/>
      <c r="J39" s="950"/>
      <c r="K39" s="950"/>
      <c r="L39" s="951"/>
      <c r="M39" s="281"/>
    </row>
    <row r="40" spans="2:14" x14ac:dyDescent="0.25">
      <c r="B40" s="864" t="s">
        <v>504</v>
      </c>
      <c r="C40" s="865"/>
      <c r="D40" s="865"/>
      <c r="E40" s="865"/>
      <c r="F40" s="865"/>
      <c r="G40" s="866"/>
      <c r="H40" s="864" t="s">
        <v>505</v>
      </c>
      <c r="I40" s="865"/>
      <c r="J40" s="865"/>
      <c r="K40" s="865"/>
      <c r="L40" s="866"/>
    </row>
    <row r="41" spans="2:14" x14ac:dyDescent="0.25">
      <c r="B41" s="867"/>
      <c r="C41" s="868"/>
      <c r="D41" s="868"/>
      <c r="E41" s="868"/>
      <c r="F41" s="868"/>
      <c r="G41" s="869"/>
      <c r="H41" s="867"/>
      <c r="I41" s="868"/>
      <c r="J41" s="868"/>
      <c r="K41" s="868"/>
      <c r="L41" s="869"/>
    </row>
    <row r="42" spans="2:14" x14ac:dyDescent="0.25">
      <c r="B42" s="867"/>
      <c r="C42" s="868"/>
      <c r="D42" s="868"/>
      <c r="E42" s="868"/>
      <c r="F42" s="868"/>
      <c r="G42" s="869"/>
      <c r="H42" s="867"/>
      <c r="I42" s="868"/>
      <c r="J42" s="868"/>
      <c r="K42" s="868"/>
      <c r="L42" s="869"/>
    </row>
    <row r="43" spans="2:14" x14ac:dyDescent="0.25">
      <c r="B43" s="867"/>
      <c r="C43" s="868"/>
      <c r="D43" s="868"/>
      <c r="E43" s="868"/>
      <c r="F43" s="868"/>
      <c r="G43" s="869"/>
      <c r="H43" s="867"/>
      <c r="I43" s="868"/>
      <c r="J43" s="868"/>
      <c r="K43" s="868"/>
      <c r="L43" s="869"/>
    </row>
    <row r="44" spans="2:14" x14ac:dyDescent="0.25">
      <c r="B44" s="867"/>
      <c r="C44" s="868"/>
      <c r="D44" s="868"/>
      <c r="E44" s="868"/>
      <c r="F44" s="868"/>
      <c r="G44" s="869"/>
      <c r="H44" s="867"/>
      <c r="I44" s="868"/>
      <c r="J44" s="868"/>
      <c r="K44" s="868"/>
      <c r="L44" s="869"/>
    </row>
    <row r="45" spans="2:14" x14ac:dyDescent="0.25">
      <c r="B45" s="867"/>
      <c r="C45" s="868"/>
      <c r="D45" s="868"/>
      <c r="E45" s="868"/>
      <c r="F45" s="868"/>
      <c r="G45" s="869"/>
      <c r="H45" s="867"/>
      <c r="I45" s="868"/>
      <c r="J45" s="868"/>
      <c r="K45" s="868"/>
      <c r="L45" s="869"/>
    </row>
    <row r="46" spans="2:14" x14ac:dyDescent="0.25">
      <c r="B46" s="867"/>
      <c r="C46" s="868"/>
      <c r="D46" s="868"/>
      <c r="E46" s="868"/>
      <c r="F46" s="868"/>
      <c r="G46" s="869"/>
      <c r="H46" s="867"/>
      <c r="I46" s="868"/>
      <c r="J46" s="868"/>
      <c r="K46" s="868"/>
      <c r="L46" s="869"/>
    </row>
    <row r="47" spans="2:14" x14ac:dyDescent="0.25">
      <c r="B47" s="867"/>
      <c r="C47" s="868"/>
      <c r="D47" s="868"/>
      <c r="E47" s="868"/>
      <c r="F47" s="868"/>
      <c r="G47" s="869"/>
      <c r="H47" s="867"/>
      <c r="I47" s="868"/>
      <c r="J47" s="868"/>
      <c r="K47" s="868"/>
      <c r="L47" s="869"/>
    </row>
    <row r="48" spans="2:14" x14ac:dyDescent="0.25">
      <c r="B48" s="867"/>
      <c r="C48" s="868"/>
      <c r="D48" s="868"/>
      <c r="E48" s="868"/>
      <c r="F48" s="868"/>
      <c r="G48" s="869"/>
      <c r="H48" s="867"/>
      <c r="I48" s="868"/>
      <c r="J48" s="868"/>
      <c r="K48" s="868"/>
      <c r="L48" s="869"/>
    </row>
    <row r="49" spans="2:13" x14ac:dyDescent="0.25">
      <c r="B49" s="867"/>
      <c r="C49" s="868"/>
      <c r="D49" s="868"/>
      <c r="E49" s="868"/>
      <c r="F49" s="868"/>
      <c r="G49" s="869"/>
      <c r="H49" s="867"/>
      <c r="I49" s="868"/>
      <c r="J49" s="868"/>
      <c r="K49" s="868"/>
      <c r="L49" s="869"/>
    </row>
    <row r="50" spans="2:13" x14ac:dyDescent="0.25">
      <c r="B50" s="867"/>
      <c r="C50" s="868"/>
      <c r="D50" s="868"/>
      <c r="E50" s="868"/>
      <c r="F50" s="868"/>
      <c r="G50" s="869"/>
      <c r="H50" s="867"/>
      <c r="I50" s="868"/>
      <c r="J50" s="868"/>
      <c r="K50" s="868"/>
      <c r="L50" s="869"/>
    </row>
    <row r="51" spans="2:13" x14ac:dyDescent="0.25">
      <c r="B51" s="867"/>
      <c r="C51" s="868"/>
      <c r="D51" s="868"/>
      <c r="E51" s="868"/>
      <c r="F51" s="868"/>
      <c r="G51" s="869"/>
      <c r="H51" s="867"/>
      <c r="I51" s="868"/>
      <c r="J51" s="868"/>
      <c r="K51" s="868"/>
      <c r="L51" s="869"/>
    </row>
    <row r="52" spans="2:13" x14ac:dyDescent="0.25">
      <c r="B52" s="867"/>
      <c r="C52" s="868"/>
      <c r="D52" s="868"/>
      <c r="E52" s="868"/>
      <c r="F52" s="868"/>
      <c r="G52" s="869"/>
      <c r="H52" s="867"/>
      <c r="I52" s="868"/>
      <c r="J52" s="868"/>
      <c r="K52" s="868"/>
      <c r="L52" s="869"/>
    </row>
    <row r="53" spans="2:13" ht="15.75" thickBot="1" x14ac:dyDescent="0.3">
      <c r="B53" s="867"/>
      <c r="C53" s="868"/>
      <c r="D53" s="868"/>
      <c r="E53" s="868"/>
      <c r="F53" s="868"/>
      <c r="G53" s="869"/>
      <c r="H53" s="867"/>
      <c r="I53" s="868"/>
      <c r="J53" s="868"/>
      <c r="K53" s="868"/>
      <c r="L53" s="869"/>
    </row>
    <row r="54" spans="2:13" ht="15" customHeight="1" x14ac:dyDescent="0.25">
      <c r="B54" s="952" t="s">
        <v>1257</v>
      </c>
      <c r="C54" s="953"/>
      <c r="D54" s="953"/>
      <c r="E54" s="953"/>
      <c r="F54" s="953"/>
      <c r="G54" s="954"/>
      <c r="H54" s="958" t="s">
        <v>1258</v>
      </c>
      <c r="I54" s="959"/>
      <c r="J54" s="959"/>
      <c r="K54" s="959"/>
      <c r="L54" s="959"/>
      <c r="M54" s="962"/>
    </row>
    <row r="55" spans="2:13" ht="36" customHeight="1" thickBot="1" x14ac:dyDescent="0.3">
      <c r="B55" s="955"/>
      <c r="C55" s="956"/>
      <c r="D55" s="956"/>
      <c r="E55" s="956"/>
      <c r="F55" s="956"/>
      <c r="G55" s="957"/>
      <c r="H55" s="960"/>
      <c r="I55" s="961"/>
      <c r="J55" s="961"/>
      <c r="K55" s="961"/>
      <c r="L55" s="961"/>
      <c r="M55" s="963"/>
    </row>
    <row r="56" spans="2:13" ht="15" customHeight="1" x14ac:dyDescent="0.25">
      <c r="B56" s="864" t="s">
        <v>504</v>
      </c>
      <c r="C56" s="865"/>
      <c r="D56" s="865"/>
      <c r="E56" s="865"/>
      <c r="F56" s="865"/>
      <c r="G56" s="866"/>
      <c r="H56" s="864" t="s">
        <v>505</v>
      </c>
      <c r="I56" s="865"/>
      <c r="J56" s="865"/>
      <c r="K56" s="865"/>
      <c r="L56" s="866"/>
    </row>
    <row r="57" spans="2:13" ht="15" customHeight="1" x14ac:dyDescent="0.25">
      <c r="B57" s="867"/>
      <c r="C57" s="868"/>
      <c r="D57" s="868"/>
      <c r="E57" s="868"/>
      <c r="F57" s="868"/>
      <c r="G57" s="869"/>
      <c r="H57" s="867"/>
      <c r="I57" s="868"/>
      <c r="J57" s="868"/>
      <c r="K57" s="868"/>
      <c r="L57" s="869"/>
    </row>
    <row r="58" spans="2:13" ht="15" customHeight="1" x14ac:dyDescent="0.25">
      <c r="B58" s="867"/>
      <c r="C58" s="868"/>
      <c r="D58" s="868"/>
      <c r="E58" s="868"/>
      <c r="F58" s="868"/>
      <c r="G58" s="869"/>
      <c r="H58" s="867"/>
      <c r="I58" s="868"/>
      <c r="J58" s="868"/>
      <c r="K58" s="868"/>
      <c r="L58" s="869"/>
    </row>
    <row r="59" spans="2:13" ht="15" customHeight="1" x14ac:dyDescent="0.25">
      <c r="B59" s="867"/>
      <c r="C59" s="868"/>
      <c r="D59" s="868"/>
      <c r="E59" s="868"/>
      <c r="F59" s="868"/>
      <c r="G59" s="869"/>
      <c r="H59" s="867"/>
      <c r="I59" s="868"/>
      <c r="J59" s="868"/>
      <c r="K59" s="868"/>
      <c r="L59" s="869"/>
    </row>
    <row r="60" spans="2:13" ht="15" customHeight="1" x14ac:dyDescent="0.25">
      <c r="B60" s="867"/>
      <c r="C60" s="868"/>
      <c r="D60" s="868"/>
      <c r="E60" s="868"/>
      <c r="F60" s="868"/>
      <c r="G60" s="869"/>
      <c r="H60" s="867"/>
      <c r="I60" s="868"/>
      <c r="J60" s="868"/>
      <c r="K60" s="868"/>
      <c r="L60" s="869"/>
    </row>
    <row r="61" spans="2:13" ht="15" customHeight="1" x14ac:dyDescent="0.25">
      <c r="B61" s="867"/>
      <c r="C61" s="868"/>
      <c r="D61" s="868"/>
      <c r="E61" s="868"/>
      <c r="F61" s="868"/>
      <c r="G61" s="869"/>
      <c r="H61" s="867"/>
      <c r="I61" s="868"/>
      <c r="J61" s="868"/>
      <c r="K61" s="868"/>
      <c r="L61" s="869"/>
    </row>
    <row r="62" spans="2:13" ht="15" customHeight="1" x14ac:dyDescent="0.25">
      <c r="B62" s="867"/>
      <c r="C62" s="868"/>
      <c r="D62" s="868"/>
      <c r="E62" s="868"/>
      <c r="F62" s="868"/>
      <c r="G62" s="869"/>
      <c r="H62" s="867"/>
      <c r="I62" s="868"/>
      <c r="J62" s="868"/>
      <c r="K62" s="868"/>
      <c r="L62" s="869"/>
    </row>
    <row r="63" spans="2:13" ht="15" customHeight="1" x14ac:dyDescent="0.25">
      <c r="B63" s="867"/>
      <c r="C63" s="868"/>
      <c r="D63" s="868"/>
      <c r="E63" s="868"/>
      <c r="F63" s="868"/>
      <c r="G63" s="869"/>
      <c r="H63" s="867"/>
      <c r="I63" s="868"/>
      <c r="J63" s="868"/>
      <c r="K63" s="868"/>
      <c r="L63" s="869"/>
    </row>
    <row r="64" spans="2:13" ht="15" customHeight="1" x14ac:dyDescent="0.25">
      <c r="B64" s="867"/>
      <c r="C64" s="868"/>
      <c r="D64" s="868"/>
      <c r="E64" s="868"/>
      <c r="F64" s="868"/>
      <c r="G64" s="869"/>
      <c r="H64" s="867"/>
      <c r="I64" s="868"/>
      <c r="J64" s="868"/>
      <c r="K64" s="868"/>
      <c r="L64" s="869"/>
    </row>
    <row r="65" spans="2:15" ht="15" customHeight="1" x14ac:dyDescent="0.25">
      <c r="B65" s="867"/>
      <c r="C65" s="868"/>
      <c r="D65" s="868"/>
      <c r="E65" s="868"/>
      <c r="F65" s="868"/>
      <c r="G65" s="869"/>
      <c r="H65" s="867"/>
      <c r="I65" s="868"/>
      <c r="J65" s="868"/>
      <c r="K65" s="868"/>
      <c r="L65" s="869"/>
    </row>
    <row r="66" spans="2:15" ht="15" customHeight="1" x14ac:dyDescent="0.25">
      <c r="B66" s="867"/>
      <c r="C66" s="868"/>
      <c r="D66" s="868"/>
      <c r="E66" s="868"/>
      <c r="F66" s="868"/>
      <c r="G66" s="869"/>
      <c r="H66" s="867"/>
      <c r="I66" s="868"/>
      <c r="J66" s="868"/>
      <c r="K66" s="868"/>
      <c r="L66" s="869"/>
      <c r="O66" s="111"/>
    </row>
    <row r="67" spans="2:15" ht="15" customHeight="1" x14ac:dyDescent="0.25">
      <c r="B67" s="867"/>
      <c r="C67" s="868"/>
      <c r="D67" s="868"/>
      <c r="E67" s="868"/>
      <c r="F67" s="868"/>
      <c r="G67" s="869"/>
      <c r="H67" s="867"/>
      <c r="I67" s="868"/>
      <c r="J67" s="868"/>
      <c r="K67" s="868"/>
      <c r="L67" s="869"/>
    </row>
    <row r="68" spans="2:15" ht="15" customHeight="1" x14ac:dyDescent="0.25">
      <c r="B68" s="867"/>
      <c r="C68" s="868"/>
      <c r="D68" s="868"/>
      <c r="E68" s="868"/>
      <c r="F68" s="868"/>
      <c r="G68" s="869"/>
      <c r="H68" s="867"/>
      <c r="I68" s="868"/>
      <c r="J68" s="868"/>
      <c r="K68" s="868"/>
      <c r="L68" s="869"/>
    </row>
    <row r="69" spans="2:15" ht="15.75" customHeight="1" thickBot="1" x14ac:dyDescent="0.3">
      <c r="B69" s="867"/>
      <c r="C69" s="868"/>
      <c r="D69" s="868"/>
      <c r="E69" s="868"/>
      <c r="F69" s="868"/>
      <c r="G69" s="869"/>
      <c r="H69" s="867"/>
      <c r="I69" s="868"/>
      <c r="J69" s="868"/>
      <c r="K69" s="868"/>
      <c r="L69" s="869"/>
    </row>
    <row r="70" spans="2:15" ht="23.25" customHeight="1" x14ac:dyDescent="0.25">
      <c r="B70" s="952" t="s">
        <v>1259</v>
      </c>
      <c r="C70" s="953"/>
      <c r="D70" s="953"/>
      <c r="E70" s="953"/>
      <c r="F70" s="953"/>
      <c r="G70" s="954"/>
      <c r="H70" s="964" t="s">
        <v>1260</v>
      </c>
      <c r="I70" s="965"/>
      <c r="J70" s="965"/>
      <c r="K70" s="965"/>
      <c r="L70" s="965"/>
      <c r="M70" s="962"/>
    </row>
    <row r="71" spans="2:15" ht="25.5" customHeight="1" thickBot="1" x14ac:dyDescent="0.3">
      <c r="B71" s="955"/>
      <c r="C71" s="956"/>
      <c r="D71" s="956"/>
      <c r="E71" s="956"/>
      <c r="F71" s="956"/>
      <c r="G71" s="957"/>
      <c r="H71" s="966"/>
      <c r="I71" s="967"/>
      <c r="J71" s="967"/>
      <c r="K71" s="967"/>
      <c r="L71" s="967"/>
      <c r="M71" s="963"/>
    </row>
    <row r="72" spans="2:15" ht="25.5" customHeight="1" thickBot="1" x14ac:dyDescent="0.3">
      <c r="B72" s="949" t="s">
        <v>512</v>
      </c>
      <c r="C72" s="950"/>
      <c r="D72" s="950"/>
      <c r="E72" s="950"/>
      <c r="F72" s="950"/>
      <c r="G72" s="950"/>
      <c r="H72" s="950"/>
      <c r="I72" s="950"/>
      <c r="J72" s="950"/>
      <c r="K72" s="950"/>
      <c r="L72" s="951"/>
    </row>
    <row r="73" spans="2:15" x14ac:dyDescent="0.25">
      <c r="B73" s="864" t="s">
        <v>504</v>
      </c>
      <c r="C73" s="865"/>
      <c r="D73" s="865"/>
      <c r="E73" s="865"/>
      <c r="F73" s="865"/>
      <c r="G73" s="866"/>
      <c r="H73" s="864" t="s">
        <v>505</v>
      </c>
      <c r="I73" s="865"/>
      <c r="J73" s="865"/>
      <c r="K73" s="865"/>
      <c r="L73" s="866"/>
    </row>
    <row r="74" spans="2:15" x14ac:dyDescent="0.25">
      <c r="B74" s="867"/>
      <c r="C74" s="868"/>
      <c r="D74" s="868"/>
      <c r="E74" s="868"/>
      <c r="F74" s="868"/>
      <c r="G74" s="869"/>
      <c r="H74" s="867"/>
      <c r="I74" s="868"/>
      <c r="J74" s="868"/>
      <c r="K74" s="868"/>
      <c r="L74" s="869"/>
    </row>
    <row r="75" spans="2:15" x14ac:dyDescent="0.25">
      <c r="B75" s="867"/>
      <c r="C75" s="868"/>
      <c r="D75" s="868"/>
      <c r="E75" s="868"/>
      <c r="F75" s="868"/>
      <c r="G75" s="869"/>
      <c r="H75" s="867"/>
      <c r="I75" s="868"/>
      <c r="J75" s="868"/>
      <c r="K75" s="868"/>
      <c r="L75" s="869"/>
    </row>
    <row r="76" spans="2:15" x14ac:dyDescent="0.25">
      <c r="B76" s="867"/>
      <c r="C76" s="868"/>
      <c r="D76" s="868"/>
      <c r="E76" s="868"/>
      <c r="F76" s="868"/>
      <c r="G76" s="869"/>
      <c r="H76" s="867"/>
      <c r="I76" s="868"/>
      <c r="J76" s="868"/>
      <c r="K76" s="868"/>
      <c r="L76" s="869"/>
    </row>
    <row r="77" spans="2:15" x14ac:dyDescent="0.25">
      <c r="B77" s="867"/>
      <c r="C77" s="868"/>
      <c r="D77" s="868"/>
      <c r="E77" s="868"/>
      <c r="F77" s="868"/>
      <c r="G77" s="869"/>
      <c r="H77" s="867"/>
      <c r="I77" s="868"/>
      <c r="J77" s="868"/>
      <c r="K77" s="868"/>
      <c r="L77" s="869"/>
    </row>
    <row r="78" spans="2:15" x14ac:dyDescent="0.25">
      <c r="B78" s="867"/>
      <c r="C78" s="868"/>
      <c r="D78" s="868"/>
      <c r="E78" s="868"/>
      <c r="F78" s="868"/>
      <c r="G78" s="869"/>
      <c r="H78" s="867"/>
      <c r="I78" s="868"/>
      <c r="J78" s="868"/>
      <c r="K78" s="868"/>
      <c r="L78" s="869"/>
    </row>
    <row r="79" spans="2:15" x14ac:dyDescent="0.25">
      <c r="B79" s="867"/>
      <c r="C79" s="868"/>
      <c r="D79" s="868"/>
      <c r="E79" s="868"/>
      <c r="F79" s="868"/>
      <c r="G79" s="869"/>
      <c r="H79" s="867"/>
      <c r="I79" s="868"/>
      <c r="J79" s="868"/>
      <c r="K79" s="868"/>
      <c r="L79" s="869"/>
    </row>
    <row r="80" spans="2:15" x14ac:dyDescent="0.25">
      <c r="B80" s="867"/>
      <c r="C80" s="868"/>
      <c r="D80" s="868"/>
      <c r="E80" s="868"/>
      <c r="F80" s="868"/>
      <c r="G80" s="869"/>
      <c r="H80" s="867"/>
      <c r="I80" s="868"/>
      <c r="J80" s="868"/>
      <c r="K80" s="868"/>
      <c r="L80" s="869"/>
    </row>
    <row r="81" spans="2:12" x14ac:dyDescent="0.25">
      <c r="B81" s="867"/>
      <c r="C81" s="868"/>
      <c r="D81" s="868"/>
      <c r="E81" s="868"/>
      <c r="F81" s="868"/>
      <c r="G81" s="869"/>
      <c r="H81" s="867"/>
      <c r="I81" s="868"/>
      <c r="J81" s="868"/>
      <c r="K81" s="868"/>
      <c r="L81" s="869"/>
    </row>
    <row r="82" spans="2:12" x14ac:dyDescent="0.25">
      <c r="B82" s="867"/>
      <c r="C82" s="868"/>
      <c r="D82" s="868"/>
      <c r="E82" s="868"/>
      <c r="F82" s="868"/>
      <c r="G82" s="869"/>
      <c r="H82" s="867"/>
      <c r="I82" s="868"/>
      <c r="J82" s="868"/>
      <c r="K82" s="868"/>
      <c r="L82" s="869"/>
    </row>
    <row r="83" spans="2:12" x14ac:dyDescent="0.25">
      <c r="B83" s="867"/>
      <c r="C83" s="868"/>
      <c r="D83" s="868"/>
      <c r="E83" s="868"/>
      <c r="F83" s="868"/>
      <c r="G83" s="869"/>
      <c r="H83" s="867"/>
      <c r="I83" s="868"/>
      <c r="J83" s="868"/>
      <c r="K83" s="868"/>
      <c r="L83" s="869"/>
    </row>
    <row r="84" spans="2:12" x14ac:dyDescent="0.25">
      <c r="B84" s="867"/>
      <c r="C84" s="868"/>
      <c r="D84" s="868"/>
      <c r="E84" s="868"/>
      <c r="F84" s="868"/>
      <c r="G84" s="869"/>
      <c r="H84" s="867"/>
      <c r="I84" s="868"/>
      <c r="J84" s="868"/>
      <c r="K84" s="868"/>
      <c r="L84" s="869"/>
    </row>
    <row r="85" spans="2:12" x14ac:dyDescent="0.25">
      <c r="B85" s="867"/>
      <c r="C85" s="868"/>
      <c r="D85" s="868"/>
      <c r="E85" s="868"/>
      <c r="F85" s="868"/>
      <c r="G85" s="869"/>
      <c r="H85" s="867"/>
      <c r="I85" s="868"/>
      <c r="J85" s="868"/>
      <c r="K85" s="868"/>
      <c r="L85" s="869"/>
    </row>
    <row r="86" spans="2:12" ht="15.75" thickBot="1" x14ac:dyDescent="0.3">
      <c r="B86" s="867"/>
      <c r="C86" s="868"/>
      <c r="D86" s="868"/>
      <c r="E86" s="868"/>
      <c r="F86" s="868"/>
      <c r="G86" s="869"/>
      <c r="H86" s="867"/>
      <c r="I86" s="868"/>
      <c r="J86" s="868"/>
      <c r="K86" s="868"/>
      <c r="L86" s="869"/>
    </row>
    <row r="87" spans="2:12" ht="24.75" customHeight="1" x14ac:dyDescent="0.25">
      <c r="B87" s="943" t="s">
        <v>1261</v>
      </c>
      <c r="C87" s="944"/>
      <c r="D87" s="944"/>
      <c r="E87" s="944"/>
      <c r="F87" s="944"/>
      <c r="G87" s="944"/>
      <c r="H87" s="944"/>
      <c r="I87" s="944"/>
      <c r="J87" s="944"/>
      <c r="K87" s="944"/>
      <c r="L87" s="944"/>
    </row>
    <row r="88" spans="2:12" ht="21" customHeight="1" thickBot="1" x14ac:dyDescent="0.3">
      <c r="B88" s="946"/>
      <c r="C88" s="947"/>
      <c r="D88" s="947"/>
      <c r="E88" s="947"/>
      <c r="F88" s="947"/>
      <c r="G88" s="947"/>
      <c r="H88" s="947"/>
      <c r="I88" s="947"/>
      <c r="J88" s="947"/>
      <c r="K88" s="947"/>
      <c r="L88" s="947"/>
    </row>
    <row r="89" spans="2:12" x14ac:dyDescent="0.25">
      <c r="B89" s="864"/>
      <c r="C89" s="865"/>
      <c r="D89" s="865"/>
      <c r="E89" s="865"/>
      <c r="F89" s="865"/>
      <c r="G89" s="866"/>
      <c r="H89" s="864"/>
      <c r="I89" s="865"/>
      <c r="J89" s="865"/>
      <c r="K89" s="865"/>
      <c r="L89" s="866"/>
    </row>
    <row r="90" spans="2:12" x14ac:dyDescent="0.25">
      <c r="B90" s="867"/>
      <c r="C90" s="868"/>
      <c r="D90" s="868"/>
      <c r="E90" s="868"/>
      <c r="F90" s="868"/>
      <c r="G90" s="869"/>
      <c r="H90" s="867"/>
      <c r="I90" s="868"/>
      <c r="J90" s="868"/>
      <c r="K90" s="868"/>
      <c r="L90" s="869"/>
    </row>
    <row r="91" spans="2:12" x14ac:dyDescent="0.25">
      <c r="B91" s="867"/>
      <c r="C91" s="868"/>
      <c r="D91" s="868"/>
      <c r="E91" s="868"/>
      <c r="F91" s="868"/>
      <c r="G91" s="869"/>
      <c r="H91" s="867"/>
      <c r="I91" s="868"/>
      <c r="J91" s="868"/>
      <c r="K91" s="868"/>
      <c r="L91" s="869"/>
    </row>
    <row r="92" spans="2:12" x14ac:dyDescent="0.25">
      <c r="B92" s="867"/>
      <c r="C92" s="868"/>
      <c r="D92" s="868"/>
      <c r="E92" s="868"/>
      <c r="F92" s="868"/>
      <c r="G92" s="869"/>
      <c r="H92" s="867"/>
      <c r="I92" s="868"/>
      <c r="J92" s="868"/>
      <c r="K92" s="868"/>
      <c r="L92" s="869"/>
    </row>
    <row r="93" spans="2:12" x14ac:dyDescent="0.25">
      <c r="B93" s="867"/>
      <c r="C93" s="868"/>
      <c r="D93" s="868"/>
      <c r="E93" s="868"/>
      <c r="F93" s="868"/>
      <c r="G93" s="869"/>
      <c r="H93" s="867"/>
      <c r="I93" s="868"/>
      <c r="J93" s="868"/>
      <c r="K93" s="868"/>
      <c r="L93" s="869"/>
    </row>
    <row r="94" spans="2:12" x14ac:dyDescent="0.25">
      <c r="B94" s="867"/>
      <c r="C94" s="868"/>
      <c r="D94" s="868"/>
      <c r="E94" s="868"/>
      <c r="F94" s="868"/>
      <c r="G94" s="869"/>
      <c r="H94" s="867"/>
      <c r="I94" s="868"/>
      <c r="J94" s="868"/>
      <c r="K94" s="868"/>
      <c r="L94" s="869"/>
    </row>
    <row r="95" spans="2:12" x14ac:dyDescent="0.25">
      <c r="B95" s="867"/>
      <c r="C95" s="868"/>
      <c r="D95" s="868"/>
      <c r="E95" s="868"/>
      <c r="F95" s="868"/>
      <c r="G95" s="869"/>
      <c r="H95" s="867"/>
      <c r="I95" s="868"/>
      <c r="J95" s="868"/>
      <c r="K95" s="868"/>
      <c r="L95" s="869"/>
    </row>
    <row r="96" spans="2:12" x14ac:dyDescent="0.25">
      <c r="B96" s="867"/>
      <c r="C96" s="868"/>
      <c r="D96" s="868"/>
      <c r="E96" s="868"/>
      <c r="F96" s="868"/>
      <c r="G96" s="869"/>
      <c r="H96" s="867"/>
      <c r="I96" s="868"/>
      <c r="J96" s="868"/>
      <c r="K96" s="868"/>
      <c r="L96" s="869"/>
    </row>
    <row r="97" spans="2:14" x14ac:dyDescent="0.25">
      <c r="B97" s="867"/>
      <c r="C97" s="868"/>
      <c r="D97" s="868"/>
      <c r="E97" s="868"/>
      <c r="F97" s="868"/>
      <c r="G97" s="869"/>
      <c r="H97" s="867"/>
      <c r="I97" s="868"/>
      <c r="J97" s="868"/>
      <c r="K97" s="868"/>
      <c r="L97" s="869"/>
    </row>
    <row r="98" spans="2:14" x14ac:dyDescent="0.25">
      <c r="B98" s="867"/>
      <c r="C98" s="868"/>
      <c r="D98" s="868"/>
      <c r="E98" s="868"/>
      <c r="F98" s="868"/>
      <c r="G98" s="869"/>
      <c r="H98" s="867"/>
      <c r="I98" s="868"/>
      <c r="J98" s="868"/>
      <c r="K98" s="868"/>
      <c r="L98" s="869"/>
    </row>
    <row r="99" spans="2:14" x14ac:dyDescent="0.25">
      <c r="B99" s="867"/>
      <c r="C99" s="868"/>
      <c r="D99" s="868"/>
      <c r="E99" s="868"/>
      <c r="F99" s="868"/>
      <c r="G99" s="869"/>
      <c r="H99" s="867"/>
      <c r="I99" s="868"/>
      <c r="J99" s="868"/>
      <c r="K99" s="868"/>
      <c r="L99" s="869"/>
    </row>
    <row r="100" spans="2:14" x14ac:dyDescent="0.25">
      <c r="B100" s="867"/>
      <c r="C100" s="868"/>
      <c r="D100" s="868"/>
      <c r="E100" s="868"/>
      <c r="F100" s="868"/>
      <c r="G100" s="869"/>
      <c r="H100" s="867"/>
      <c r="I100" s="868"/>
      <c r="J100" s="868"/>
      <c r="K100" s="868"/>
      <c r="L100" s="869"/>
    </row>
    <row r="101" spans="2:14" x14ac:dyDescent="0.25">
      <c r="B101" s="867"/>
      <c r="C101" s="868"/>
      <c r="D101" s="868"/>
      <c r="E101" s="868"/>
      <c r="F101" s="868"/>
      <c r="G101" s="869"/>
      <c r="H101" s="867"/>
      <c r="I101" s="868"/>
      <c r="J101" s="868"/>
      <c r="K101" s="868"/>
      <c r="L101" s="869"/>
    </row>
    <row r="102" spans="2:14" ht="15.75" thickBot="1" x14ac:dyDescent="0.3">
      <c r="B102" s="867"/>
      <c r="C102" s="868"/>
      <c r="D102" s="868"/>
      <c r="E102" s="868"/>
      <c r="F102" s="868"/>
      <c r="G102" s="869"/>
      <c r="H102" s="867"/>
      <c r="I102" s="868"/>
      <c r="J102" s="868"/>
      <c r="K102" s="868"/>
      <c r="L102" s="869"/>
    </row>
    <row r="103" spans="2:14" ht="15.75" customHeight="1" x14ac:dyDescent="0.25">
      <c r="B103" s="943" t="s">
        <v>1096</v>
      </c>
      <c r="C103" s="944"/>
      <c r="D103" s="944"/>
      <c r="E103" s="944"/>
      <c r="F103" s="944"/>
      <c r="G103" s="945"/>
      <c r="H103" s="943" t="s">
        <v>1262</v>
      </c>
      <c r="I103" s="944"/>
      <c r="J103" s="944"/>
      <c r="K103" s="944"/>
      <c r="L103" s="944"/>
    </row>
    <row r="104" spans="2:14" ht="31.5" customHeight="1" thickBot="1" x14ac:dyDescent="0.3">
      <c r="B104" s="946"/>
      <c r="C104" s="947"/>
      <c r="D104" s="947"/>
      <c r="E104" s="947"/>
      <c r="F104" s="947"/>
      <c r="G104" s="948"/>
      <c r="H104" s="946"/>
      <c r="I104" s="947"/>
      <c r="J104" s="947"/>
      <c r="K104" s="947"/>
      <c r="L104" s="947"/>
      <c r="N104" s="134"/>
    </row>
  </sheetData>
  <mergeCells count="37">
    <mergeCell ref="B1:L2"/>
    <mergeCell ref="B3:E3"/>
    <mergeCell ref="G3:I3"/>
    <mergeCell ref="J3:L3"/>
    <mergeCell ref="B4:H5"/>
    <mergeCell ref="K4:L4"/>
    <mergeCell ref="K5:L5"/>
    <mergeCell ref="M37:M38"/>
    <mergeCell ref="B39:L39"/>
    <mergeCell ref="B6:L6"/>
    <mergeCell ref="B7:G20"/>
    <mergeCell ref="H7:L20"/>
    <mergeCell ref="B21:G22"/>
    <mergeCell ref="H21:L22"/>
    <mergeCell ref="M21:M22"/>
    <mergeCell ref="B23:G36"/>
    <mergeCell ref="H23:L36"/>
    <mergeCell ref="B37:G38"/>
    <mergeCell ref="H37:L38"/>
    <mergeCell ref="B40:G53"/>
    <mergeCell ref="H40:L53"/>
    <mergeCell ref="M54:M55"/>
    <mergeCell ref="B70:G71"/>
    <mergeCell ref="H70:L71"/>
    <mergeCell ref="M70:M71"/>
    <mergeCell ref="B72:L72"/>
    <mergeCell ref="B56:G69"/>
    <mergeCell ref="H56:L69"/>
    <mergeCell ref="B54:G55"/>
    <mergeCell ref="H54:L55"/>
    <mergeCell ref="B103:G104"/>
    <mergeCell ref="H103:L104"/>
    <mergeCell ref="B73:G86"/>
    <mergeCell ref="H73:L86"/>
    <mergeCell ref="B87:L88"/>
    <mergeCell ref="B89:G102"/>
    <mergeCell ref="H89:L102"/>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A684-B3C7-430D-98C0-6FAFD38E65DF}">
  <dimension ref="B1:P181"/>
  <sheetViews>
    <sheetView view="pageBreakPreview" topLeftCell="B1" zoomScale="85" zoomScaleNormal="100" zoomScaleSheetLayoutView="85" zoomScalePageLayoutView="110" workbookViewId="0">
      <selection activeCell="O25" sqref="O25"/>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7.5703125" style="130" customWidth="1"/>
    <col min="7" max="7" width="10" style="130" customWidth="1"/>
    <col min="8" max="8" width="5.7109375" style="130" customWidth="1"/>
    <col min="9" max="9" width="23.5703125" style="130" customWidth="1"/>
    <col min="10" max="10" width="13.7109375" style="130" customWidth="1"/>
    <col min="11" max="11" width="14.140625" style="130" customWidth="1"/>
    <col min="12" max="12" width="3.5703125" style="130" customWidth="1"/>
    <col min="13" max="13" width="12.28515625" style="130" hidden="1" customWidth="1"/>
    <col min="14" max="16384" width="12" style="130"/>
  </cols>
  <sheetData>
    <row r="1" spans="2:12" ht="27.75" customHeight="1" x14ac:dyDescent="0.25">
      <c r="B1" s="971" t="s">
        <v>252</v>
      </c>
      <c r="C1" s="891"/>
      <c r="D1" s="891"/>
      <c r="E1" s="891"/>
      <c r="F1" s="891"/>
      <c r="G1" s="891"/>
      <c r="H1" s="891"/>
      <c r="I1" s="891"/>
      <c r="J1" s="891"/>
      <c r="K1" s="891"/>
      <c r="L1" s="916"/>
    </row>
    <row r="2" spans="2:12" ht="11.25" customHeight="1" x14ac:dyDescent="0.25">
      <c r="B2" s="972"/>
      <c r="C2" s="892"/>
      <c r="D2" s="892"/>
      <c r="E2" s="892"/>
      <c r="F2" s="892"/>
      <c r="G2" s="892"/>
      <c r="H2" s="892"/>
      <c r="I2" s="892"/>
      <c r="J2" s="892"/>
      <c r="K2" s="892"/>
      <c r="L2" s="918"/>
    </row>
    <row r="3" spans="2:12" ht="24.95" customHeight="1" thickBot="1" x14ac:dyDescent="0.3">
      <c r="B3" s="981" t="s">
        <v>290</v>
      </c>
      <c r="C3" s="982"/>
      <c r="D3" s="982"/>
      <c r="E3" s="983"/>
      <c r="F3" s="126">
        <v>44224</v>
      </c>
      <c r="G3" s="981" t="s">
        <v>291</v>
      </c>
      <c r="H3" s="982"/>
      <c r="I3" s="920"/>
      <c r="J3" s="984">
        <v>44230</v>
      </c>
      <c r="K3" s="985"/>
      <c r="L3" s="986"/>
    </row>
    <row r="4" spans="2:12" ht="24.95" customHeight="1" x14ac:dyDescent="0.25">
      <c r="B4" s="987" t="s">
        <v>251</v>
      </c>
      <c r="C4" s="988"/>
      <c r="D4" s="988"/>
      <c r="E4" s="988"/>
      <c r="F4" s="988"/>
      <c r="G4" s="988"/>
      <c r="H4" s="989"/>
      <c r="I4" s="131" t="s">
        <v>490</v>
      </c>
      <c r="J4" s="347" t="s">
        <v>2</v>
      </c>
      <c r="K4" s="883" t="s">
        <v>0</v>
      </c>
      <c r="L4" s="927"/>
    </row>
    <row r="5" spans="2:12" ht="24.95" customHeight="1" thickBot="1" x14ac:dyDescent="0.3">
      <c r="B5" s="990"/>
      <c r="C5" s="991"/>
      <c r="D5" s="991"/>
      <c r="E5" s="991"/>
      <c r="F5" s="991"/>
      <c r="G5" s="991"/>
      <c r="H5" s="992"/>
      <c r="I5" s="132" t="s">
        <v>491</v>
      </c>
      <c r="J5" s="133">
        <v>2</v>
      </c>
      <c r="K5" s="979" t="s">
        <v>292</v>
      </c>
      <c r="L5" s="980"/>
    </row>
    <row r="6" spans="2:12" ht="15.75" customHeight="1" x14ac:dyDescent="0.25">
      <c r="B6" s="867" t="s">
        <v>453</v>
      </c>
      <c r="C6" s="868"/>
      <c r="D6" s="868"/>
      <c r="E6" s="868"/>
      <c r="F6" s="868"/>
      <c r="G6" s="869"/>
      <c r="H6" s="864" t="s">
        <v>454</v>
      </c>
      <c r="I6" s="865"/>
      <c r="J6" s="865"/>
      <c r="K6" s="865"/>
      <c r="L6" s="866"/>
    </row>
    <row r="7" spans="2:12" x14ac:dyDescent="0.25">
      <c r="B7" s="867"/>
      <c r="C7" s="868"/>
      <c r="D7" s="868"/>
      <c r="E7" s="868"/>
      <c r="F7" s="868"/>
      <c r="G7" s="869"/>
      <c r="H7" s="867"/>
      <c r="I7" s="868"/>
      <c r="J7" s="868"/>
      <c r="K7" s="868"/>
      <c r="L7" s="869"/>
    </row>
    <row r="8" spans="2:12" x14ac:dyDescent="0.25">
      <c r="B8" s="867"/>
      <c r="C8" s="868"/>
      <c r="D8" s="868"/>
      <c r="E8" s="868"/>
      <c r="F8" s="868"/>
      <c r="G8" s="869"/>
      <c r="H8" s="867"/>
      <c r="I8" s="868"/>
      <c r="J8" s="868"/>
      <c r="K8" s="868"/>
      <c r="L8" s="869"/>
    </row>
    <row r="9" spans="2:12" x14ac:dyDescent="0.25">
      <c r="B9" s="867"/>
      <c r="C9" s="868"/>
      <c r="D9" s="868"/>
      <c r="E9" s="868"/>
      <c r="F9" s="868"/>
      <c r="G9" s="869"/>
      <c r="H9" s="867"/>
      <c r="I9" s="868"/>
      <c r="J9" s="868"/>
      <c r="K9" s="868"/>
      <c r="L9" s="869"/>
    </row>
    <row r="10" spans="2:12" x14ac:dyDescent="0.25">
      <c r="B10" s="867"/>
      <c r="C10" s="868"/>
      <c r="D10" s="868"/>
      <c r="E10" s="868"/>
      <c r="F10" s="868"/>
      <c r="G10" s="869"/>
      <c r="H10" s="867"/>
      <c r="I10" s="868"/>
      <c r="J10" s="868"/>
      <c r="K10" s="868"/>
      <c r="L10" s="869"/>
    </row>
    <row r="11" spans="2:12" x14ac:dyDescent="0.25">
      <c r="B11" s="867"/>
      <c r="C11" s="868"/>
      <c r="D11" s="868"/>
      <c r="E11" s="868"/>
      <c r="F11" s="868"/>
      <c r="G11" s="869"/>
      <c r="H11" s="867"/>
      <c r="I11" s="868"/>
      <c r="J11" s="868"/>
      <c r="K11" s="868"/>
      <c r="L11" s="869"/>
    </row>
    <row r="12" spans="2:12" x14ac:dyDescent="0.25">
      <c r="B12" s="867"/>
      <c r="C12" s="868"/>
      <c r="D12" s="868"/>
      <c r="E12" s="868"/>
      <c r="F12" s="868"/>
      <c r="G12" s="869"/>
      <c r="H12" s="867"/>
      <c r="I12" s="868"/>
      <c r="J12" s="868"/>
      <c r="K12" s="868"/>
      <c r="L12" s="869"/>
    </row>
    <row r="13" spans="2:12" x14ac:dyDescent="0.25">
      <c r="B13" s="867"/>
      <c r="C13" s="868"/>
      <c r="D13" s="868"/>
      <c r="E13" s="868"/>
      <c r="F13" s="868"/>
      <c r="G13" s="869"/>
      <c r="H13" s="867"/>
      <c r="I13" s="868"/>
      <c r="J13" s="868"/>
      <c r="K13" s="868"/>
      <c r="L13" s="869"/>
    </row>
    <row r="14" spans="2:12" x14ac:dyDescent="0.25">
      <c r="B14" s="867"/>
      <c r="C14" s="868"/>
      <c r="D14" s="868"/>
      <c r="E14" s="868"/>
      <c r="F14" s="868"/>
      <c r="G14" s="869"/>
      <c r="H14" s="867"/>
      <c r="I14" s="868"/>
      <c r="J14" s="868"/>
      <c r="K14" s="868"/>
      <c r="L14" s="869"/>
    </row>
    <row r="15" spans="2:12" x14ac:dyDescent="0.25">
      <c r="B15" s="867"/>
      <c r="C15" s="868"/>
      <c r="D15" s="868"/>
      <c r="E15" s="868"/>
      <c r="F15" s="868"/>
      <c r="G15" s="869"/>
      <c r="H15" s="867"/>
      <c r="I15" s="868"/>
      <c r="J15" s="868"/>
      <c r="K15" s="868"/>
      <c r="L15" s="869"/>
    </row>
    <row r="16" spans="2:12" x14ac:dyDescent="0.25">
      <c r="B16" s="867"/>
      <c r="C16" s="868"/>
      <c r="D16" s="868"/>
      <c r="E16" s="868"/>
      <c r="F16" s="868"/>
      <c r="G16" s="869"/>
      <c r="H16" s="867"/>
      <c r="I16" s="868"/>
      <c r="J16" s="868"/>
      <c r="K16" s="868"/>
      <c r="L16" s="869"/>
    </row>
    <row r="17" spans="2:13" x14ac:dyDescent="0.25">
      <c r="B17" s="867"/>
      <c r="C17" s="868"/>
      <c r="D17" s="868"/>
      <c r="E17" s="868"/>
      <c r="F17" s="868"/>
      <c r="G17" s="869"/>
      <c r="H17" s="867"/>
      <c r="I17" s="868"/>
      <c r="J17" s="868"/>
      <c r="K17" s="868"/>
      <c r="L17" s="869"/>
    </row>
    <row r="18" spans="2:13" x14ac:dyDescent="0.25">
      <c r="B18" s="867"/>
      <c r="C18" s="868"/>
      <c r="D18" s="868"/>
      <c r="E18" s="868"/>
      <c r="F18" s="868"/>
      <c r="G18" s="869"/>
      <c r="H18" s="867"/>
      <c r="I18" s="868"/>
      <c r="J18" s="868"/>
      <c r="K18" s="868"/>
      <c r="L18" s="869"/>
    </row>
    <row r="19" spans="2:13" ht="15.75" thickBot="1" x14ac:dyDescent="0.3">
      <c r="B19" s="937"/>
      <c r="C19" s="938"/>
      <c r="D19" s="938"/>
      <c r="E19" s="938"/>
      <c r="F19" s="938"/>
      <c r="G19" s="939"/>
      <c r="H19" s="937"/>
      <c r="I19" s="938"/>
      <c r="J19" s="938"/>
      <c r="K19" s="938"/>
      <c r="L19" s="939"/>
    </row>
    <row r="20" spans="2:13" ht="25.5" customHeight="1" x14ac:dyDescent="0.25">
      <c r="B20" s="993" t="s">
        <v>1329</v>
      </c>
      <c r="C20" s="994"/>
      <c r="D20" s="994"/>
      <c r="E20" s="994"/>
      <c r="F20" s="994"/>
      <c r="G20" s="995"/>
      <c r="H20" s="999" t="s">
        <v>1330</v>
      </c>
      <c r="I20" s="1000"/>
      <c r="J20" s="1000"/>
      <c r="K20" s="1000"/>
      <c r="L20" s="1000"/>
      <c r="M20" s="1001"/>
    </row>
    <row r="21" spans="2:13" ht="23.25" customHeight="1" thickBot="1" x14ac:dyDescent="0.3">
      <c r="B21" s="996"/>
      <c r="C21" s="997"/>
      <c r="D21" s="997"/>
      <c r="E21" s="997"/>
      <c r="F21" s="997"/>
      <c r="G21" s="998"/>
      <c r="H21" s="999"/>
      <c r="I21" s="1000"/>
      <c r="J21" s="1000"/>
      <c r="K21" s="1000"/>
      <c r="L21" s="1000"/>
      <c r="M21" s="1001"/>
    </row>
    <row r="22" spans="2:13" ht="15.75" customHeight="1" x14ac:dyDescent="0.25">
      <c r="B22" s="867" t="s">
        <v>453</v>
      </c>
      <c r="C22" s="868"/>
      <c r="D22" s="868"/>
      <c r="E22" s="868"/>
      <c r="F22" s="868"/>
      <c r="G22" s="869"/>
      <c r="H22" s="864" t="s">
        <v>454</v>
      </c>
      <c r="I22" s="865"/>
      <c r="J22" s="865"/>
      <c r="K22" s="865"/>
      <c r="L22" s="866"/>
    </row>
    <row r="23" spans="2:13" x14ac:dyDescent="0.25">
      <c r="B23" s="867"/>
      <c r="C23" s="868"/>
      <c r="D23" s="868"/>
      <c r="E23" s="868"/>
      <c r="F23" s="868"/>
      <c r="G23" s="869"/>
      <c r="H23" s="867"/>
      <c r="I23" s="868"/>
      <c r="J23" s="868"/>
      <c r="K23" s="868"/>
      <c r="L23" s="869"/>
    </row>
    <row r="24" spans="2:13" x14ac:dyDescent="0.25">
      <c r="B24" s="867"/>
      <c r="C24" s="868"/>
      <c r="D24" s="868"/>
      <c r="E24" s="868"/>
      <c r="F24" s="868"/>
      <c r="G24" s="869"/>
      <c r="H24" s="867"/>
      <c r="I24" s="868"/>
      <c r="J24" s="868"/>
      <c r="K24" s="868"/>
      <c r="L24" s="869"/>
    </row>
    <row r="25" spans="2:13" x14ac:dyDescent="0.25">
      <c r="B25" s="867"/>
      <c r="C25" s="868"/>
      <c r="D25" s="868"/>
      <c r="E25" s="868"/>
      <c r="F25" s="868"/>
      <c r="G25" s="869"/>
      <c r="H25" s="867"/>
      <c r="I25" s="868"/>
      <c r="J25" s="868"/>
      <c r="K25" s="868"/>
      <c r="L25" s="869"/>
    </row>
    <row r="26" spans="2:13" x14ac:dyDescent="0.25">
      <c r="B26" s="867"/>
      <c r="C26" s="868"/>
      <c r="D26" s="868"/>
      <c r="E26" s="868"/>
      <c r="F26" s="868"/>
      <c r="G26" s="869"/>
      <c r="H26" s="867"/>
      <c r="I26" s="868"/>
      <c r="J26" s="868"/>
      <c r="K26" s="868"/>
      <c r="L26" s="869"/>
    </row>
    <row r="27" spans="2:13" x14ac:dyDescent="0.25">
      <c r="B27" s="867"/>
      <c r="C27" s="868"/>
      <c r="D27" s="868"/>
      <c r="E27" s="868"/>
      <c r="F27" s="868"/>
      <c r="G27" s="869"/>
      <c r="H27" s="867"/>
      <c r="I27" s="868"/>
      <c r="J27" s="868"/>
      <c r="K27" s="868"/>
      <c r="L27" s="869"/>
    </row>
    <row r="28" spans="2:13" x14ac:dyDescent="0.25">
      <c r="B28" s="867"/>
      <c r="C28" s="868"/>
      <c r="D28" s="868"/>
      <c r="E28" s="868"/>
      <c r="F28" s="868"/>
      <c r="G28" s="869"/>
      <c r="H28" s="867"/>
      <c r="I28" s="868"/>
      <c r="J28" s="868"/>
      <c r="K28" s="868"/>
      <c r="L28" s="869"/>
    </row>
    <row r="29" spans="2:13" x14ac:dyDescent="0.25">
      <c r="B29" s="867"/>
      <c r="C29" s="868"/>
      <c r="D29" s="868"/>
      <c r="E29" s="868"/>
      <c r="F29" s="868"/>
      <c r="G29" s="869"/>
      <c r="H29" s="867"/>
      <c r="I29" s="868"/>
      <c r="J29" s="868"/>
      <c r="K29" s="868"/>
      <c r="L29" s="869"/>
    </row>
    <row r="30" spans="2:13" x14ac:dyDescent="0.25">
      <c r="B30" s="867"/>
      <c r="C30" s="868"/>
      <c r="D30" s="868"/>
      <c r="E30" s="868"/>
      <c r="F30" s="868"/>
      <c r="G30" s="869"/>
      <c r="H30" s="867"/>
      <c r="I30" s="868"/>
      <c r="J30" s="868"/>
      <c r="K30" s="868"/>
      <c r="L30" s="869"/>
    </row>
    <row r="31" spans="2:13" x14ac:dyDescent="0.25">
      <c r="B31" s="867"/>
      <c r="C31" s="868"/>
      <c r="D31" s="868"/>
      <c r="E31" s="868"/>
      <c r="F31" s="868"/>
      <c r="G31" s="869"/>
      <c r="H31" s="867"/>
      <c r="I31" s="868"/>
      <c r="J31" s="868"/>
      <c r="K31" s="868"/>
      <c r="L31" s="869"/>
    </row>
    <row r="32" spans="2:13" x14ac:dyDescent="0.25">
      <c r="B32" s="867"/>
      <c r="C32" s="868"/>
      <c r="D32" s="868"/>
      <c r="E32" s="868"/>
      <c r="F32" s="868"/>
      <c r="G32" s="869"/>
      <c r="H32" s="867"/>
      <c r="I32" s="868"/>
      <c r="J32" s="868"/>
      <c r="K32" s="868"/>
      <c r="L32" s="869"/>
    </row>
    <row r="33" spans="2:15" x14ac:dyDescent="0.25">
      <c r="B33" s="867"/>
      <c r="C33" s="868"/>
      <c r="D33" s="868"/>
      <c r="E33" s="868"/>
      <c r="F33" s="868"/>
      <c r="G33" s="869"/>
      <c r="H33" s="867"/>
      <c r="I33" s="868"/>
      <c r="J33" s="868"/>
      <c r="K33" s="868"/>
      <c r="L33" s="869"/>
    </row>
    <row r="34" spans="2:15" x14ac:dyDescent="0.25">
      <c r="B34" s="867"/>
      <c r="C34" s="868"/>
      <c r="D34" s="868"/>
      <c r="E34" s="868"/>
      <c r="F34" s="868"/>
      <c r="G34" s="869"/>
      <c r="H34" s="867"/>
      <c r="I34" s="868"/>
      <c r="J34" s="868"/>
      <c r="K34" s="868"/>
      <c r="L34" s="869"/>
      <c r="O34" s="134"/>
    </row>
    <row r="35" spans="2:15" ht="15.75" thickBot="1" x14ac:dyDescent="0.3">
      <c r="B35" s="937"/>
      <c r="C35" s="938"/>
      <c r="D35" s="938"/>
      <c r="E35" s="938"/>
      <c r="F35" s="938"/>
      <c r="G35" s="939"/>
      <c r="H35" s="937"/>
      <c r="I35" s="938"/>
      <c r="J35" s="938"/>
      <c r="K35" s="938"/>
      <c r="L35" s="939"/>
    </row>
    <row r="36" spans="2:15" ht="25.5" customHeight="1" x14ac:dyDescent="0.25">
      <c r="B36" s="993" t="s">
        <v>1331</v>
      </c>
      <c r="C36" s="994"/>
      <c r="D36" s="994"/>
      <c r="E36" s="994"/>
      <c r="F36" s="994"/>
      <c r="G36" s="995"/>
      <c r="H36" s="1002" t="s">
        <v>1332</v>
      </c>
      <c r="I36" s="1003"/>
      <c r="J36" s="1003"/>
      <c r="K36" s="1003"/>
      <c r="L36" s="1003"/>
      <c r="M36" s="1004"/>
    </row>
    <row r="37" spans="2:15" ht="23.25" customHeight="1" thickBot="1" x14ac:dyDescent="0.3">
      <c r="B37" s="996"/>
      <c r="C37" s="997"/>
      <c r="D37" s="997"/>
      <c r="E37" s="997"/>
      <c r="F37" s="997"/>
      <c r="G37" s="998"/>
      <c r="H37" s="1005"/>
      <c r="I37" s="1004"/>
      <c r="J37" s="1004"/>
      <c r="K37" s="1004"/>
      <c r="L37" s="1004"/>
      <c r="M37" s="1004"/>
    </row>
    <row r="38" spans="2:15" ht="15.75" customHeight="1" x14ac:dyDescent="0.25">
      <c r="B38" s="867" t="s">
        <v>453</v>
      </c>
      <c r="C38" s="868"/>
      <c r="D38" s="868"/>
      <c r="E38" s="868"/>
      <c r="F38" s="868"/>
      <c r="G38" s="869"/>
      <c r="H38" s="864" t="s">
        <v>454</v>
      </c>
      <c r="I38" s="865"/>
      <c r="J38" s="865"/>
      <c r="K38" s="865"/>
      <c r="L38" s="866"/>
    </row>
    <row r="39" spans="2:15" x14ac:dyDescent="0.25">
      <c r="B39" s="867"/>
      <c r="C39" s="868"/>
      <c r="D39" s="868"/>
      <c r="E39" s="868"/>
      <c r="F39" s="868"/>
      <c r="G39" s="869"/>
      <c r="H39" s="867"/>
      <c r="I39" s="868"/>
      <c r="J39" s="868"/>
      <c r="K39" s="868"/>
      <c r="L39" s="869"/>
    </row>
    <row r="40" spans="2:15" x14ac:dyDescent="0.25">
      <c r="B40" s="867"/>
      <c r="C40" s="868"/>
      <c r="D40" s="868"/>
      <c r="E40" s="868"/>
      <c r="F40" s="868"/>
      <c r="G40" s="869"/>
      <c r="H40" s="867"/>
      <c r="I40" s="868"/>
      <c r="J40" s="868"/>
      <c r="K40" s="868"/>
      <c r="L40" s="869"/>
    </row>
    <row r="41" spans="2:15" x14ac:dyDescent="0.25">
      <c r="B41" s="867"/>
      <c r="C41" s="868"/>
      <c r="D41" s="868"/>
      <c r="E41" s="868"/>
      <c r="F41" s="868"/>
      <c r="G41" s="869"/>
      <c r="H41" s="867"/>
      <c r="I41" s="868"/>
      <c r="J41" s="868"/>
      <c r="K41" s="868"/>
      <c r="L41" s="869"/>
    </row>
    <row r="42" spans="2:15" x14ac:dyDescent="0.25">
      <c r="B42" s="867"/>
      <c r="C42" s="868"/>
      <c r="D42" s="868"/>
      <c r="E42" s="868"/>
      <c r="F42" s="868"/>
      <c r="G42" s="869"/>
      <c r="H42" s="867"/>
      <c r="I42" s="868"/>
      <c r="J42" s="868"/>
      <c r="K42" s="868"/>
      <c r="L42" s="869"/>
    </row>
    <row r="43" spans="2:15" x14ac:dyDescent="0.25">
      <c r="B43" s="867"/>
      <c r="C43" s="868"/>
      <c r="D43" s="868"/>
      <c r="E43" s="868"/>
      <c r="F43" s="868"/>
      <c r="G43" s="869"/>
      <c r="H43" s="867"/>
      <c r="I43" s="868"/>
      <c r="J43" s="868"/>
      <c r="K43" s="868"/>
      <c r="L43" s="869"/>
    </row>
    <row r="44" spans="2:15" x14ac:dyDescent="0.25">
      <c r="B44" s="867"/>
      <c r="C44" s="868"/>
      <c r="D44" s="868"/>
      <c r="E44" s="868"/>
      <c r="F44" s="868"/>
      <c r="G44" s="869"/>
      <c r="H44" s="867"/>
      <c r="I44" s="868"/>
      <c r="J44" s="868"/>
      <c r="K44" s="868"/>
      <c r="L44" s="869"/>
    </row>
    <row r="45" spans="2:15" x14ac:dyDescent="0.25">
      <c r="B45" s="867"/>
      <c r="C45" s="868"/>
      <c r="D45" s="868"/>
      <c r="E45" s="868"/>
      <c r="F45" s="868"/>
      <c r="G45" s="869"/>
      <c r="H45" s="867"/>
      <c r="I45" s="868"/>
      <c r="J45" s="868"/>
      <c r="K45" s="868"/>
      <c r="L45" s="869"/>
    </row>
    <row r="46" spans="2:15" x14ac:dyDescent="0.25">
      <c r="B46" s="867"/>
      <c r="C46" s="868"/>
      <c r="D46" s="868"/>
      <c r="E46" s="868"/>
      <c r="F46" s="868"/>
      <c r="G46" s="869"/>
      <c r="H46" s="867"/>
      <c r="I46" s="868"/>
      <c r="J46" s="868"/>
      <c r="K46" s="868"/>
      <c r="L46" s="869"/>
    </row>
    <row r="47" spans="2:15" x14ac:dyDescent="0.25">
      <c r="B47" s="867"/>
      <c r="C47" s="868"/>
      <c r="D47" s="868"/>
      <c r="E47" s="868"/>
      <c r="F47" s="868"/>
      <c r="G47" s="869"/>
      <c r="H47" s="867"/>
      <c r="I47" s="868"/>
      <c r="J47" s="868"/>
      <c r="K47" s="868"/>
      <c r="L47" s="869"/>
    </row>
    <row r="48" spans="2:15" x14ac:dyDescent="0.25">
      <c r="B48" s="867"/>
      <c r="C48" s="868"/>
      <c r="D48" s="868"/>
      <c r="E48" s="868"/>
      <c r="F48" s="868"/>
      <c r="G48" s="869"/>
      <c r="H48" s="867"/>
      <c r="I48" s="868"/>
      <c r="J48" s="868"/>
      <c r="K48" s="868"/>
      <c r="L48" s="869"/>
    </row>
    <row r="49" spans="2:16" x14ac:dyDescent="0.25">
      <c r="B49" s="867"/>
      <c r="C49" s="868"/>
      <c r="D49" s="868"/>
      <c r="E49" s="868"/>
      <c r="F49" s="868"/>
      <c r="G49" s="869"/>
      <c r="H49" s="867"/>
      <c r="I49" s="868"/>
      <c r="J49" s="868"/>
      <c r="K49" s="868"/>
      <c r="L49" s="869"/>
    </row>
    <row r="50" spans="2:16" x14ac:dyDescent="0.25">
      <c r="B50" s="867"/>
      <c r="C50" s="868"/>
      <c r="D50" s="868"/>
      <c r="E50" s="868"/>
      <c r="F50" s="868"/>
      <c r="G50" s="869"/>
      <c r="H50" s="867"/>
      <c r="I50" s="868"/>
      <c r="J50" s="868"/>
      <c r="K50" s="868"/>
      <c r="L50" s="869"/>
    </row>
    <row r="51" spans="2:16" ht="15.75" thickBot="1" x14ac:dyDescent="0.3">
      <c r="B51" s="937"/>
      <c r="C51" s="938"/>
      <c r="D51" s="938"/>
      <c r="E51" s="938"/>
      <c r="F51" s="938"/>
      <c r="G51" s="939"/>
      <c r="H51" s="937"/>
      <c r="I51" s="938"/>
      <c r="J51" s="938"/>
      <c r="K51" s="938"/>
      <c r="L51" s="939"/>
    </row>
    <row r="52" spans="2:16" ht="25.5" customHeight="1" x14ac:dyDescent="0.25">
      <c r="B52" s="993" t="s">
        <v>1333</v>
      </c>
      <c r="C52" s="994"/>
      <c r="D52" s="994"/>
      <c r="E52" s="994"/>
      <c r="F52" s="994"/>
      <c r="G52" s="995"/>
      <c r="H52" s="999" t="s">
        <v>1334</v>
      </c>
      <c r="I52" s="1000"/>
      <c r="J52" s="1000"/>
      <c r="K52" s="1000"/>
      <c r="L52" s="1000"/>
      <c r="M52" s="1001"/>
    </row>
    <row r="53" spans="2:16" ht="23.25" customHeight="1" thickBot="1" x14ac:dyDescent="0.3">
      <c r="B53" s="996"/>
      <c r="C53" s="997"/>
      <c r="D53" s="997"/>
      <c r="E53" s="997"/>
      <c r="F53" s="997"/>
      <c r="G53" s="998"/>
      <c r="H53" s="999"/>
      <c r="I53" s="1000"/>
      <c r="J53" s="1000"/>
      <c r="K53" s="1000"/>
      <c r="L53" s="1000"/>
      <c r="M53" s="1001"/>
      <c r="P53" s="134"/>
    </row>
    <row r="54" spans="2:16" ht="15.75" customHeight="1" x14ac:dyDescent="0.25">
      <c r="B54" s="885"/>
      <c r="C54" s="886"/>
      <c r="D54" s="886"/>
      <c r="E54" s="886"/>
      <c r="F54" s="886"/>
      <c r="G54" s="887"/>
      <c r="H54" s="885"/>
      <c r="I54" s="886"/>
      <c r="J54" s="886"/>
      <c r="K54" s="886"/>
      <c r="L54" s="887"/>
    </row>
    <row r="55" spans="2:16" x14ac:dyDescent="0.25">
      <c r="B55" s="888"/>
      <c r="C55" s="889"/>
      <c r="D55" s="889"/>
      <c r="E55" s="889"/>
      <c r="F55" s="889"/>
      <c r="G55" s="890"/>
      <c r="H55" s="888"/>
      <c r="I55" s="889"/>
      <c r="J55" s="889"/>
      <c r="K55" s="889"/>
      <c r="L55" s="890"/>
    </row>
    <row r="56" spans="2:16" x14ac:dyDescent="0.25">
      <c r="B56" s="888"/>
      <c r="C56" s="889"/>
      <c r="D56" s="889"/>
      <c r="E56" s="889"/>
      <c r="F56" s="889"/>
      <c r="G56" s="890"/>
      <c r="H56" s="888"/>
      <c r="I56" s="889"/>
      <c r="J56" s="889"/>
      <c r="K56" s="889"/>
      <c r="L56" s="890"/>
    </row>
    <row r="57" spans="2:16" x14ac:dyDescent="0.25">
      <c r="B57" s="888"/>
      <c r="C57" s="889"/>
      <c r="D57" s="889"/>
      <c r="E57" s="889"/>
      <c r="F57" s="889"/>
      <c r="G57" s="890"/>
      <c r="H57" s="888"/>
      <c r="I57" s="889"/>
      <c r="J57" s="889"/>
      <c r="K57" s="889"/>
      <c r="L57" s="890"/>
    </row>
    <row r="58" spans="2:16" x14ac:dyDescent="0.25">
      <c r="B58" s="888"/>
      <c r="C58" s="889"/>
      <c r="D58" s="889"/>
      <c r="E58" s="889"/>
      <c r="F58" s="889"/>
      <c r="G58" s="890"/>
      <c r="H58" s="888"/>
      <c r="I58" s="889"/>
      <c r="J58" s="889"/>
      <c r="K58" s="889"/>
      <c r="L58" s="890"/>
    </row>
    <row r="59" spans="2:16" x14ac:dyDescent="0.25">
      <c r="B59" s="888"/>
      <c r="C59" s="889"/>
      <c r="D59" s="889"/>
      <c r="E59" s="889"/>
      <c r="F59" s="889"/>
      <c r="G59" s="890"/>
      <c r="H59" s="888"/>
      <c r="I59" s="889"/>
      <c r="J59" s="889"/>
      <c r="K59" s="889"/>
      <c r="L59" s="890"/>
    </row>
    <row r="60" spans="2:16" x14ac:dyDescent="0.25">
      <c r="B60" s="888"/>
      <c r="C60" s="889"/>
      <c r="D60" s="889"/>
      <c r="E60" s="889"/>
      <c r="F60" s="889"/>
      <c r="G60" s="890"/>
      <c r="H60" s="888"/>
      <c r="I60" s="889"/>
      <c r="J60" s="889"/>
      <c r="K60" s="889"/>
      <c r="L60" s="890"/>
    </row>
    <row r="61" spans="2:16" x14ac:dyDescent="0.25">
      <c r="B61" s="888"/>
      <c r="C61" s="889"/>
      <c r="D61" s="889"/>
      <c r="E61" s="889"/>
      <c r="F61" s="889"/>
      <c r="G61" s="890"/>
      <c r="H61" s="888"/>
      <c r="I61" s="889"/>
      <c r="J61" s="889"/>
      <c r="K61" s="889"/>
      <c r="L61" s="890"/>
    </row>
    <row r="62" spans="2:16" x14ac:dyDescent="0.25">
      <c r="B62" s="888"/>
      <c r="C62" s="889"/>
      <c r="D62" s="889"/>
      <c r="E62" s="889"/>
      <c r="F62" s="889"/>
      <c r="G62" s="890"/>
      <c r="H62" s="888"/>
      <c r="I62" s="889"/>
      <c r="J62" s="889"/>
      <c r="K62" s="889"/>
      <c r="L62" s="890"/>
    </row>
    <row r="63" spans="2:16" x14ac:dyDescent="0.25">
      <c r="B63" s="888"/>
      <c r="C63" s="889"/>
      <c r="D63" s="889"/>
      <c r="E63" s="889"/>
      <c r="F63" s="889"/>
      <c r="G63" s="890"/>
      <c r="H63" s="888"/>
      <c r="I63" s="889"/>
      <c r="J63" s="889"/>
      <c r="K63" s="889"/>
      <c r="L63" s="890"/>
    </row>
    <row r="64" spans="2:16" x14ac:dyDescent="0.25">
      <c r="B64" s="888"/>
      <c r="C64" s="889"/>
      <c r="D64" s="889"/>
      <c r="E64" s="889"/>
      <c r="F64" s="889"/>
      <c r="G64" s="890"/>
      <c r="H64" s="888"/>
      <c r="I64" s="889"/>
      <c r="J64" s="889"/>
      <c r="K64" s="889"/>
      <c r="L64" s="890"/>
    </row>
    <row r="65" spans="2:12" x14ac:dyDescent="0.25">
      <c r="B65" s="888"/>
      <c r="C65" s="889"/>
      <c r="D65" s="889"/>
      <c r="E65" s="889"/>
      <c r="F65" s="889"/>
      <c r="G65" s="890"/>
      <c r="H65" s="888"/>
      <c r="I65" s="889"/>
      <c r="J65" s="889"/>
      <c r="K65" s="889"/>
      <c r="L65" s="890"/>
    </row>
    <row r="66" spans="2:12" x14ac:dyDescent="0.25">
      <c r="B66" s="888"/>
      <c r="C66" s="889"/>
      <c r="D66" s="889"/>
      <c r="E66" s="889"/>
      <c r="F66" s="889"/>
      <c r="G66" s="890"/>
      <c r="H66" s="888"/>
      <c r="I66" s="889"/>
      <c r="J66" s="889"/>
      <c r="K66" s="889"/>
      <c r="L66" s="890"/>
    </row>
    <row r="67" spans="2:12" ht="15.75" thickBot="1" x14ac:dyDescent="0.3">
      <c r="B67" s="1006"/>
      <c r="C67" s="1007"/>
      <c r="D67" s="1007"/>
      <c r="E67" s="1007"/>
      <c r="F67" s="1007"/>
      <c r="G67" s="1008"/>
      <c r="H67" s="1006"/>
      <c r="I67" s="1007"/>
      <c r="J67" s="1007"/>
      <c r="K67" s="1007"/>
      <c r="L67" s="1008"/>
    </row>
    <row r="68" spans="2:12" x14ac:dyDescent="0.25">
      <c r="B68" s="1009" t="s">
        <v>1335</v>
      </c>
      <c r="C68" s="1010"/>
      <c r="D68" s="1010"/>
      <c r="E68" s="1010"/>
      <c r="F68" s="1010"/>
      <c r="G68" s="1011"/>
      <c r="H68" s="1005" t="s">
        <v>1336</v>
      </c>
      <c r="I68" s="1004"/>
      <c r="J68" s="1004"/>
      <c r="K68" s="1004"/>
      <c r="L68" s="1004"/>
    </row>
    <row r="69" spans="2:12" ht="30" customHeight="1" thickBot="1" x14ac:dyDescent="0.3">
      <c r="B69" s="1012"/>
      <c r="C69" s="1013"/>
      <c r="D69" s="1013"/>
      <c r="E69" s="1013"/>
      <c r="F69" s="1013"/>
      <c r="G69" s="1014"/>
      <c r="H69" s="1005"/>
      <c r="I69" s="1004"/>
      <c r="J69" s="1004"/>
      <c r="K69" s="1004"/>
      <c r="L69" s="1004"/>
    </row>
    <row r="70" spans="2:12" ht="15.75" customHeight="1" x14ac:dyDescent="0.25">
      <c r="B70" s="885"/>
      <c r="C70" s="886"/>
      <c r="D70" s="886"/>
      <c r="E70" s="886"/>
      <c r="F70" s="886"/>
      <c r="G70" s="887"/>
      <c r="H70" s="885"/>
      <c r="I70" s="886"/>
      <c r="J70" s="886"/>
      <c r="K70" s="886"/>
      <c r="L70" s="887"/>
    </row>
    <row r="71" spans="2:12" x14ac:dyDescent="0.25">
      <c r="B71" s="888"/>
      <c r="C71" s="889"/>
      <c r="D71" s="889"/>
      <c r="E71" s="889"/>
      <c r="F71" s="889"/>
      <c r="G71" s="890"/>
      <c r="H71" s="888"/>
      <c r="I71" s="889"/>
      <c r="J71" s="889"/>
      <c r="K71" s="889"/>
      <c r="L71" s="890"/>
    </row>
    <row r="72" spans="2:12" x14ac:dyDescent="0.25">
      <c r="B72" s="888"/>
      <c r="C72" s="889"/>
      <c r="D72" s="889"/>
      <c r="E72" s="889"/>
      <c r="F72" s="889"/>
      <c r="G72" s="890"/>
      <c r="H72" s="888"/>
      <c r="I72" s="889"/>
      <c r="J72" s="889"/>
      <c r="K72" s="889"/>
      <c r="L72" s="890"/>
    </row>
    <row r="73" spans="2:12" x14ac:dyDescent="0.25">
      <c r="B73" s="888"/>
      <c r="C73" s="889"/>
      <c r="D73" s="889"/>
      <c r="E73" s="889"/>
      <c r="F73" s="889"/>
      <c r="G73" s="890"/>
      <c r="H73" s="888"/>
      <c r="I73" s="889"/>
      <c r="J73" s="889"/>
      <c r="K73" s="889"/>
      <c r="L73" s="890"/>
    </row>
    <row r="74" spans="2:12" x14ac:dyDescent="0.25">
      <c r="B74" s="888"/>
      <c r="C74" s="889"/>
      <c r="D74" s="889"/>
      <c r="E74" s="889"/>
      <c r="F74" s="889"/>
      <c r="G74" s="890"/>
      <c r="H74" s="888"/>
      <c r="I74" s="889"/>
      <c r="J74" s="889"/>
      <c r="K74" s="889"/>
      <c r="L74" s="890"/>
    </row>
    <row r="75" spans="2:12" x14ac:dyDescent="0.25">
      <c r="B75" s="888"/>
      <c r="C75" s="889"/>
      <c r="D75" s="889"/>
      <c r="E75" s="889"/>
      <c r="F75" s="889"/>
      <c r="G75" s="890"/>
      <c r="H75" s="888"/>
      <c r="I75" s="889"/>
      <c r="J75" s="889"/>
      <c r="K75" s="889"/>
      <c r="L75" s="890"/>
    </row>
    <row r="76" spans="2:12" x14ac:dyDescent="0.25">
      <c r="B76" s="888"/>
      <c r="C76" s="889"/>
      <c r="D76" s="889"/>
      <c r="E76" s="889"/>
      <c r="F76" s="889"/>
      <c r="G76" s="890"/>
      <c r="H76" s="888"/>
      <c r="I76" s="889"/>
      <c r="J76" s="889"/>
      <c r="K76" s="889"/>
      <c r="L76" s="890"/>
    </row>
    <row r="77" spans="2:12" x14ac:dyDescent="0.25">
      <c r="B77" s="888"/>
      <c r="C77" s="889"/>
      <c r="D77" s="889"/>
      <c r="E77" s="889"/>
      <c r="F77" s="889"/>
      <c r="G77" s="890"/>
      <c r="H77" s="888"/>
      <c r="I77" s="889"/>
      <c r="J77" s="889"/>
      <c r="K77" s="889"/>
      <c r="L77" s="890"/>
    </row>
    <row r="78" spans="2:12" x14ac:dyDescent="0.25">
      <c r="B78" s="888"/>
      <c r="C78" s="889"/>
      <c r="D78" s="889"/>
      <c r="E78" s="889"/>
      <c r="F78" s="889"/>
      <c r="G78" s="890"/>
      <c r="H78" s="888"/>
      <c r="I78" s="889"/>
      <c r="J78" s="889"/>
      <c r="K78" s="889"/>
      <c r="L78" s="890"/>
    </row>
    <row r="79" spans="2:12" x14ac:dyDescent="0.25">
      <c r="B79" s="888"/>
      <c r="C79" s="889"/>
      <c r="D79" s="889"/>
      <c r="E79" s="889"/>
      <c r="F79" s="889"/>
      <c r="G79" s="890"/>
      <c r="H79" s="888"/>
      <c r="I79" s="889"/>
      <c r="J79" s="889"/>
      <c r="K79" s="889"/>
      <c r="L79" s="890"/>
    </row>
    <row r="80" spans="2:12" x14ac:dyDescent="0.25">
      <c r="B80" s="888"/>
      <c r="C80" s="889"/>
      <c r="D80" s="889"/>
      <c r="E80" s="889"/>
      <c r="F80" s="889"/>
      <c r="G80" s="890"/>
      <c r="H80" s="888"/>
      <c r="I80" s="889"/>
      <c r="J80" s="889"/>
      <c r="K80" s="889"/>
      <c r="L80" s="890"/>
    </row>
    <row r="81" spans="2:12" x14ac:dyDescent="0.25">
      <c r="B81" s="888"/>
      <c r="C81" s="889"/>
      <c r="D81" s="889"/>
      <c r="E81" s="889"/>
      <c r="F81" s="889"/>
      <c r="G81" s="890"/>
      <c r="H81" s="888"/>
      <c r="I81" s="889"/>
      <c r="J81" s="889"/>
      <c r="K81" s="889"/>
      <c r="L81" s="890"/>
    </row>
    <row r="82" spans="2:12" x14ac:dyDescent="0.25">
      <c r="B82" s="888"/>
      <c r="C82" s="889"/>
      <c r="D82" s="889"/>
      <c r="E82" s="889"/>
      <c r="F82" s="889"/>
      <c r="G82" s="890"/>
      <c r="H82" s="888"/>
      <c r="I82" s="889"/>
      <c r="J82" s="889"/>
      <c r="K82" s="889"/>
      <c r="L82" s="890"/>
    </row>
    <row r="83" spans="2:12" ht="15.75" thickBot="1" x14ac:dyDescent="0.3">
      <c r="B83" s="1006"/>
      <c r="C83" s="1007"/>
      <c r="D83" s="1007"/>
      <c r="E83" s="1007"/>
      <c r="F83" s="1007"/>
      <c r="G83" s="1008"/>
      <c r="H83" s="1006"/>
      <c r="I83" s="1007"/>
      <c r="J83" s="1007"/>
      <c r="K83" s="1007"/>
      <c r="L83" s="1008"/>
    </row>
    <row r="84" spans="2:12" x14ac:dyDescent="0.25">
      <c r="B84" s="1009" t="s">
        <v>1337</v>
      </c>
      <c r="C84" s="1010"/>
      <c r="D84" s="1010"/>
      <c r="E84" s="1010"/>
      <c r="F84" s="1010"/>
      <c r="G84" s="1011"/>
      <c r="H84" s="1005" t="s">
        <v>1338</v>
      </c>
      <c r="I84" s="1004"/>
      <c r="J84" s="1004"/>
      <c r="K84" s="1004"/>
      <c r="L84" s="1004"/>
    </row>
    <row r="85" spans="2:12" ht="30" customHeight="1" thickBot="1" x14ac:dyDescent="0.3">
      <c r="B85" s="1012"/>
      <c r="C85" s="1013"/>
      <c r="D85" s="1013"/>
      <c r="E85" s="1013"/>
      <c r="F85" s="1013"/>
      <c r="G85" s="1014"/>
      <c r="H85" s="1005"/>
      <c r="I85" s="1004"/>
      <c r="J85" s="1004"/>
      <c r="K85" s="1004"/>
      <c r="L85" s="1004"/>
    </row>
    <row r="86" spans="2:12" ht="15.75" customHeight="1" x14ac:dyDescent="0.25">
      <c r="B86" s="885"/>
      <c r="C86" s="886"/>
      <c r="D86" s="886"/>
      <c r="E86" s="886"/>
      <c r="F86" s="886"/>
      <c r="G86" s="887"/>
      <c r="H86" s="885"/>
      <c r="I86" s="886"/>
      <c r="J86" s="886"/>
      <c r="K86" s="886"/>
      <c r="L86" s="887"/>
    </row>
    <row r="87" spans="2:12" x14ac:dyDescent="0.25">
      <c r="B87" s="888"/>
      <c r="C87" s="889"/>
      <c r="D87" s="889"/>
      <c r="E87" s="889"/>
      <c r="F87" s="889"/>
      <c r="G87" s="890"/>
      <c r="H87" s="888"/>
      <c r="I87" s="889"/>
      <c r="J87" s="889"/>
      <c r="K87" s="889"/>
      <c r="L87" s="890"/>
    </row>
    <row r="88" spans="2:12" x14ac:dyDescent="0.25">
      <c r="B88" s="888"/>
      <c r="C88" s="889"/>
      <c r="D88" s="889"/>
      <c r="E88" s="889"/>
      <c r="F88" s="889"/>
      <c r="G88" s="890"/>
      <c r="H88" s="888"/>
      <c r="I88" s="889"/>
      <c r="J88" s="889"/>
      <c r="K88" s="889"/>
      <c r="L88" s="890"/>
    </row>
    <row r="89" spans="2:12" x14ac:dyDescent="0.25">
      <c r="B89" s="888"/>
      <c r="C89" s="889"/>
      <c r="D89" s="889"/>
      <c r="E89" s="889"/>
      <c r="F89" s="889"/>
      <c r="G89" s="890"/>
      <c r="H89" s="888"/>
      <c r="I89" s="889"/>
      <c r="J89" s="889"/>
      <c r="K89" s="889"/>
      <c r="L89" s="890"/>
    </row>
    <row r="90" spans="2:12" x14ac:dyDescent="0.25">
      <c r="B90" s="888"/>
      <c r="C90" s="889"/>
      <c r="D90" s="889"/>
      <c r="E90" s="889"/>
      <c r="F90" s="889"/>
      <c r="G90" s="890"/>
      <c r="H90" s="888"/>
      <c r="I90" s="889"/>
      <c r="J90" s="889"/>
      <c r="K90" s="889"/>
      <c r="L90" s="890"/>
    </row>
    <row r="91" spans="2:12" x14ac:dyDescent="0.25">
      <c r="B91" s="888"/>
      <c r="C91" s="889"/>
      <c r="D91" s="889"/>
      <c r="E91" s="889"/>
      <c r="F91" s="889"/>
      <c r="G91" s="890"/>
      <c r="H91" s="888"/>
      <c r="I91" s="889"/>
      <c r="J91" s="889"/>
      <c r="K91" s="889"/>
      <c r="L91" s="890"/>
    </row>
    <row r="92" spans="2:12" x14ac:dyDescent="0.25">
      <c r="B92" s="888"/>
      <c r="C92" s="889"/>
      <c r="D92" s="889"/>
      <c r="E92" s="889"/>
      <c r="F92" s="889"/>
      <c r="G92" s="890"/>
      <c r="H92" s="888"/>
      <c r="I92" s="889"/>
      <c r="J92" s="889"/>
      <c r="K92" s="889"/>
      <c r="L92" s="890"/>
    </row>
    <row r="93" spans="2:12" x14ac:dyDescent="0.25">
      <c r="B93" s="888"/>
      <c r="C93" s="889"/>
      <c r="D93" s="889"/>
      <c r="E93" s="889"/>
      <c r="F93" s="889"/>
      <c r="G93" s="890"/>
      <c r="H93" s="888"/>
      <c r="I93" s="889"/>
      <c r="J93" s="889"/>
      <c r="K93" s="889"/>
      <c r="L93" s="890"/>
    </row>
    <row r="94" spans="2:12" x14ac:dyDescent="0.25">
      <c r="B94" s="888"/>
      <c r="C94" s="889"/>
      <c r="D94" s="889"/>
      <c r="E94" s="889"/>
      <c r="F94" s="889"/>
      <c r="G94" s="890"/>
      <c r="H94" s="888"/>
      <c r="I94" s="889"/>
      <c r="J94" s="889"/>
      <c r="K94" s="889"/>
      <c r="L94" s="890"/>
    </row>
    <row r="95" spans="2:12" x14ac:dyDescent="0.25">
      <c r="B95" s="888"/>
      <c r="C95" s="889"/>
      <c r="D95" s="889"/>
      <c r="E95" s="889"/>
      <c r="F95" s="889"/>
      <c r="G95" s="890"/>
      <c r="H95" s="888"/>
      <c r="I95" s="889"/>
      <c r="J95" s="889"/>
      <c r="K95" s="889"/>
      <c r="L95" s="890"/>
    </row>
    <row r="96" spans="2:12" x14ac:dyDescent="0.25">
      <c r="B96" s="888"/>
      <c r="C96" s="889"/>
      <c r="D96" s="889"/>
      <c r="E96" s="889"/>
      <c r="F96" s="889"/>
      <c r="G96" s="890"/>
      <c r="H96" s="888"/>
      <c r="I96" s="889"/>
      <c r="J96" s="889"/>
      <c r="K96" s="889"/>
      <c r="L96" s="890"/>
    </row>
    <row r="97" spans="2:12" x14ac:dyDescent="0.25">
      <c r="B97" s="888"/>
      <c r="C97" s="889"/>
      <c r="D97" s="889"/>
      <c r="E97" s="889"/>
      <c r="F97" s="889"/>
      <c r="G97" s="890"/>
      <c r="H97" s="888"/>
      <c r="I97" s="889"/>
      <c r="J97" s="889"/>
      <c r="K97" s="889"/>
      <c r="L97" s="890"/>
    </row>
    <row r="98" spans="2:12" x14ac:dyDescent="0.25">
      <c r="B98" s="888"/>
      <c r="C98" s="889"/>
      <c r="D98" s="889"/>
      <c r="E98" s="889"/>
      <c r="F98" s="889"/>
      <c r="G98" s="890"/>
      <c r="H98" s="888"/>
      <c r="I98" s="889"/>
      <c r="J98" s="889"/>
      <c r="K98" s="889"/>
      <c r="L98" s="890"/>
    </row>
    <row r="99" spans="2:12" ht="15.75" thickBot="1" x14ac:dyDescent="0.3">
      <c r="B99" s="1006"/>
      <c r="C99" s="1007"/>
      <c r="D99" s="1007"/>
      <c r="E99" s="1007"/>
      <c r="F99" s="1007"/>
      <c r="G99" s="1008"/>
      <c r="H99" s="1006"/>
      <c r="I99" s="1007"/>
      <c r="J99" s="1007"/>
      <c r="K99" s="1007"/>
      <c r="L99" s="1008"/>
    </row>
    <row r="100" spans="2:12" x14ac:dyDescent="0.25">
      <c r="B100" s="1009" t="s">
        <v>1339</v>
      </c>
      <c r="C100" s="1010"/>
      <c r="D100" s="1010"/>
      <c r="E100" s="1010"/>
      <c r="F100" s="1010"/>
      <c r="G100" s="1011"/>
      <c r="H100" s="1005" t="s">
        <v>1340</v>
      </c>
      <c r="I100" s="1004"/>
      <c r="J100" s="1004"/>
      <c r="K100" s="1004"/>
      <c r="L100" s="1004"/>
    </row>
    <row r="101" spans="2:12" ht="30" customHeight="1" thickBot="1" x14ac:dyDescent="0.3">
      <c r="B101" s="1012"/>
      <c r="C101" s="1013"/>
      <c r="D101" s="1013"/>
      <c r="E101" s="1013"/>
      <c r="F101" s="1013"/>
      <c r="G101" s="1014"/>
      <c r="H101" s="1005"/>
      <c r="I101" s="1004"/>
      <c r="J101" s="1004"/>
      <c r="K101" s="1004"/>
      <c r="L101" s="1004"/>
    </row>
    <row r="102" spans="2:12" ht="15.75" customHeight="1" x14ac:dyDescent="0.25">
      <c r="B102" s="885"/>
      <c r="C102" s="886"/>
      <c r="D102" s="886"/>
      <c r="E102" s="886"/>
      <c r="F102" s="886"/>
      <c r="G102" s="887"/>
      <c r="H102" s="885"/>
      <c r="I102" s="886"/>
      <c r="J102" s="886"/>
      <c r="K102" s="886"/>
      <c r="L102" s="887"/>
    </row>
    <row r="103" spans="2:12" x14ac:dyDescent="0.25">
      <c r="B103" s="888"/>
      <c r="C103" s="889"/>
      <c r="D103" s="889"/>
      <c r="E103" s="889"/>
      <c r="F103" s="889"/>
      <c r="G103" s="890"/>
      <c r="H103" s="888"/>
      <c r="I103" s="889"/>
      <c r="J103" s="889"/>
      <c r="K103" s="889"/>
      <c r="L103" s="890"/>
    </row>
    <row r="104" spans="2:12" x14ac:dyDescent="0.25">
      <c r="B104" s="888"/>
      <c r="C104" s="889"/>
      <c r="D104" s="889"/>
      <c r="E104" s="889"/>
      <c r="F104" s="889"/>
      <c r="G104" s="890"/>
      <c r="H104" s="888"/>
      <c r="I104" s="889"/>
      <c r="J104" s="889"/>
      <c r="K104" s="889"/>
      <c r="L104" s="890"/>
    </row>
    <row r="105" spans="2:12" x14ac:dyDescent="0.25">
      <c r="B105" s="888"/>
      <c r="C105" s="889"/>
      <c r="D105" s="889"/>
      <c r="E105" s="889"/>
      <c r="F105" s="889"/>
      <c r="G105" s="890"/>
      <c r="H105" s="888"/>
      <c r="I105" s="889"/>
      <c r="J105" s="889"/>
      <c r="K105" s="889"/>
      <c r="L105" s="890"/>
    </row>
    <row r="106" spans="2:12" x14ac:dyDescent="0.25">
      <c r="B106" s="888"/>
      <c r="C106" s="889"/>
      <c r="D106" s="889"/>
      <c r="E106" s="889"/>
      <c r="F106" s="889"/>
      <c r="G106" s="890"/>
      <c r="H106" s="888"/>
      <c r="I106" s="889"/>
      <c r="J106" s="889"/>
      <c r="K106" s="889"/>
      <c r="L106" s="890"/>
    </row>
    <row r="107" spans="2:12" x14ac:dyDescent="0.25">
      <c r="B107" s="888"/>
      <c r="C107" s="889"/>
      <c r="D107" s="889"/>
      <c r="E107" s="889"/>
      <c r="F107" s="889"/>
      <c r="G107" s="890"/>
      <c r="H107" s="888"/>
      <c r="I107" s="889"/>
      <c r="J107" s="889"/>
      <c r="K107" s="889"/>
      <c r="L107" s="890"/>
    </row>
    <row r="108" spans="2:12" x14ac:dyDescent="0.25">
      <c r="B108" s="888"/>
      <c r="C108" s="889"/>
      <c r="D108" s="889"/>
      <c r="E108" s="889"/>
      <c r="F108" s="889"/>
      <c r="G108" s="890"/>
      <c r="H108" s="888"/>
      <c r="I108" s="889"/>
      <c r="J108" s="889"/>
      <c r="K108" s="889"/>
      <c r="L108" s="890"/>
    </row>
    <row r="109" spans="2:12" x14ac:dyDescent="0.25">
      <c r="B109" s="888"/>
      <c r="C109" s="889"/>
      <c r="D109" s="889"/>
      <c r="E109" s="889"/>
      <c r="F109" s="889"/>
      <c r="G109" s="890"/>
      <c r="H109" s="888"/>
      <c r="I109" s="889"/>
      <c r="J109" s="889"/>
      <c r="K109" s="889"/>
      <c r="L109" s="890"/>
    </row>
    <row r="110" spans="2:12" x14ac:dyDescent="0.25">
      <c r="B110" s="888"/>
      <c r="C110" s="889"/>
      <c r="D110" s="889"/>
      <c r="E110" s="889"/>
      <c r="F110" s="889"/>
      <c r="G110" s="890"/>
      <c r="H110" s="888"/>
      <c r="I110" s="889"/>
      <c r="J110" s="889"/>
      <c r="K110" s="889"/>
      <c r="L110" s="890"/>
    </row>
    <row r="111" spans="2:12" x14ac:dyDescent="0.25">
      <c r="B111" s="888"/>
      <c r="C111" s="889"/>
      <c r="D111" s="889"/>
      <c r="E111" s="889"/>
      <c r="F111" s="889"/>
      <c r="G111" s="890"/>
      <c r="H111" s="888"/>
      <c r="I111" s="889"/>
      <c r="J111" s="889"/>
      <c r="K111" s="889"/>
      <c r="L111" s="890"/>
    </row>
    <row r="112" spans="2:12" x14ac:dyDescent="0.25">
      <c r="B112" s="888"/>
      <c r="C112" s="889"/>
      <c r="D112" s="889"/>
      <c r="E112" s="889"/>
      <c r="F112" s="889"/>
      <c r="G112" s="890"/>
      <c r="H112" s="888"/>
      <c r="I112" s="889"/>
      <c r="J112" s="889"/>
      <c r="K112" s="889"/>
      <c r="L112" s="890"/>
    </row>
    <row r="113" spans="2:12" x14ac:dyDescent="0.25">
      <c r="B113" s="888"/>
      <c r="C113" s="889"/>
      <c r="D113" s="889"/>
      <c r="E113" s="889"/>
      <c r="F113" s="889"/>
      <c r="G113" s="890"/>
      <c r="H113" s="888"/>
      <c r="I113" s="889"/>
      <c r="J113" s="889"/>
      <c r="K113" s="889"/>
      <c r="L113" s="890"/>
    </row>
    <row r="114" spans="2:12" x14ac:dyDescent="0.25">
      <c r="B114" s="888"/>
      <c r="C114" s="889"/>
      <c r="D114" s="889"/>
      <c r="E114" s="889"/>
      <c r="F114" s="889"/>
      <c r="G114" s="890"/>
      <c r="H114" s="888"/>
      <c r="I114" s="889"/>
      <c r="J114" s="889"/>
      <c r="K114" s="889"/>
      <c r="L114" s="890"/>
    </row>
    <row r="115" spans="2:12" ht="15.75" thickBot="1" x14ac:dyDescent="0.3">
      <c r="B115" s="1006"/>
      <c r="C115" s="1007"/>
      <c r="D115" s="1007"/>
      <c r="E115" s="1007"/>
      <c r="F115" s="1007"/>
      <c r="G115" s="1008"/>
      <c r="H115" s="1006"/>
      <c r="I115" s="1007"/>
      <c r="J115" s="1007"/>
      <c r="K115" s="1007"/>
      <c r="L115" s="1008"/>
    </row>
    <row r="116" spans="2:12" x14ac:dyDescent="0.25">
      <c r="B116" s="1009" t="s">
        <v>1341</v>
      </c>
      <c r="C116" s="1010"/>
      <c r="D116" s="1010"/>
      <c r="E116" s="1010"/>
      <c r="F116" s="1010"/>
      <c r="G116" s="1011"/>
      <c r="H116" s="1005" t="s">
        <v>1342</v>
      </c>
      <c r="I116" s="1004"/>
      <c r="J116" s="1004"/>
      <c r="K116" s="1004"/>
      <c r="L116" s="1004"/>
    </row>
    <row r="117" spans="2:12" ht="30" customHeight="1" thickBot="1" x14ac:dyDescent="0.3">
      <c r="B117" s="1012"/>
      <c r="C117" s="1013"/>
      <c r="D117" s="1013"/>
      <c r="E117" s="1013"/>
      <c r="F117" s="1013"/>
      <c r="G117" s="1014"/>
      <c r="H117" s="1005"/>
      <c r="I117" s="1004"/>
      <c r="J117" s="1004"/>
      <c r="K117" s="1004"/>
      <c r="L117" s="1004"/>
    </row>
    <row r="118" spans="2:12" ht="15.75" customHeight="1" x14ac:dyDescent="0.25">
      <c r="B118" s="885"/>
      <c r="C118" s="886"/>
      <c r="D118" s="886"/>
      <c r="E118" s="886"/>
      <c r="F118" s="886"/>
      <c r="G118" s="887"/>
      <c r="H118" s="885"/>
      <c r="I118" s="886"/>
      <c r="J118" s="886"/>
      <c r="K118" s="886"/>
      <c r="L118" s="887"/>
    </row>
    <row r="119" spans="2:12" x14ac:dyDescent="0.25">
      <c r="B119" s="888"/>
      <c r="C119" s="889"/>
      <c r="D119" s="889"/>
      <c r="E119" s="889"/>
      <c r="F119" s="889"/>
      <c r="G119" s="890"/>
      <c r="H119" s="888"/>
      <c r="I119" s="889"/>
      <c r="J119" s="889"/>
      <c r="K119" s="889"/>
      <c r="L119" s="890"/>
    </row>
    <row r="120" spans="2:12" x14ac:dyDescent="0.25">
      <c r="B120" s="888"/>
      <c r="C120" s="889"/>
      <c r="D120" s="889"/>
      <c r="E120" s="889"/>
      <c r="F120" s="889"/>
      <c r="G120" s="890"/>
      <c r="H120" s="888"/>
      <c r="I120" s="889"/>
      <c r="J120" s="889"/>
      <c r="K120" s="889"/>
      <c r="L120" s="890"/>
    </row>
    <row r="121" spans="2:12" x14ac:dyDescent="0.25">
      <c r="B121" s="888"/>
      <c r="C121" s="889"/>
      <c r="D121" s="889"/>
      <c r="E121" s="889"/>
      <c r="F121" s="889"/>
      <c r="G121" s="890"/>
      <c r="H121" s="888"/>
      <c r="I121" s="889"/>
      <c r="J121" s="889"/>
      <c r="K121" s="889"/>
      <c r="L121" s="890"/>
    </row>
    <row r="122" spans="2:12" x14ac:dyDescent="0.25">
      <c r="B122" s="888"/>
      <c r="C122" s="889"/>
      <c r="D122" s="889"/>
      <c r="E122" s="889"/>
      <c r="F122" s="889"/>
      <c r="G122" s="890"/>
      <c r="H122" s="888"/>
      <c r="I122" s="889"/>
      <c r="J122" s="889"/>
      <c r="K122" s="889"/>
      <c r="L122" s="890"/>
    </row>
    <row r="123" spans="2:12" x14ac:dyDescent="0.25">
      <c r="B123" s="888"/>
      <c r="C123" s="889"/>
      <c r="D123" s="889"/>
      <c r="E123" s="889"/>
      <c r="F123" s="889"/>
      <c r="G123" s="890"/>
      <c r="H123" s="888"/>
      <c r="I123" s="889"/>
      <c r="J123" s="889"/>
      <c r="K123" s="889"/>
      <c r="L123" s="890"/>
    </row>
    <row r="124" spans="2:12" x14ac:dyDescent="0.25">
      <c r="B124" s="888"/>
      <c r="C124" s="889"/>
      <c r="D124" s="889"/>
      <c r="E124" s="889"/>
      <c r="F124" s="889"/>
      <c r="G124" s="890"/>
      <c r="H124" s="888"/>
      <c r="I124" s="889"/>
      <c r="J124" s="889"/>
      <c r="K124" s="889"/>
      <c r="L124" s="890"/>
    </row>
    <row r="125" spans="2:12" x14ac:dyDescent="0.25">
      <c r="B125" s="888"/>
      <c r="C125" s="889"/>
      <c r="D125" s="889"/>
      <c r="E125" s="889"/>
      <c r="F125" s="889"/>
      <c r="G125" s="890"/>
      <c r="H125" s="888"/>
      <c r="I125" s="889"/>
      <c r="J125" s="889"/>
      <c r="K125" s="889"/>
      <c r="L125" s="890"/>
    </row>
    <row r="126" spans="2:12" x14ac:dyDescent="0.25">
      <c r="B126" s="888"/>
      <c r="C126" s="889"/>
      <c r="D126" s="889"/>
      <c r="E126" s="889"/>
      <c r="F126" s="889"/>
      <c r="G126" s="890"/>
      <c r="H126" s="888"/>
      <c r="I126" s="889"/>
      <c r="J126" s="889"/>
      <c r="K126" s="889"/>
      <c r="L126" s="890"/>
    </row>
    <row r="127" spans="2:12" x14ac:dyDescent="0.25">
      <c r="B127" s="888"/>
      <c r="C127" s="889"/>
      <c r="D127" s="889"/>
      <c r="E127" s="889"/>
      <c r="F127" s="889"/>
      <c r="G127" s="890"/>
      <c r="H127" s="888"/>
      <c r="I127" s="889"/>
      <c r="J127" s="889"/>
      <c r="K127" s="889"/>
      <c r="L127" s="890"/>
    </row>
    <row r="128" spans="2:12" x14ac:dyDescent="0.25">
      <c r="B128" s="888"/>
      <c r="C128" s="889"/>
      <c r="D128" s="889"/>
      <c r="E128" s="889"/>
      <c r="F128" s="889"/>
      <c r="G128" s="890"/>
      <c r="H128" s="888"/>
      <c r="I128" s="889"/>
      <c r="J128" s="889"/>
      <c r="K128" s="889"/>
      <c r="L128" s="890"/>
    </row>
    <row r="129" spans="2:12" x14ac:dyDescent="0.25">
      <c r="B129" s="888"/>
      <c r="C129" s="889"/>
      <c r="D129" s="889"/>
      <c r="E129" s="889"/>
      <c r="F129" s="889"/>
      <c r="G129" s="890"/>
      <c r="H129" s="888"/>
      <c r="I129" s="889"/>
      <c r="J129" s="889"/>
      <c r="K129" s="889"/>
      <c r="L129" s="890"/>
    </row>
    <row r="130" spans="2:12" x14ac:dyDescent="0.25">
      <c r="B130" s="888"/>
      <c r="C130" s="889"/>
      <c r="D130" s="889"/>
      <c r="E130" s="889"/>
      <c r="F130" s="889"/>
      <c r="G130" s="890"/>
      <c r="H130" s="888"/>
      <c r="I130" s="889"/>
      <c r="J130" s="889"/>
      <c r="K130" s="889"/>
      <c r="L130" s="890"/>
    </row>
    <row r="131" spans="2:12" ht="15.75" thickBot="1" x14ac:dyDescent="0.3">
      <c r="B131" s="1006"/>
      <c r="C131" s="1007"/>
      <c r="D131" s="1007"/>
      <c r="E131" s="1007"/>
      <c r="F131" s="1007"/>
      <c r="G131" s="1008"/>
      <c r="H131" s="1006"/>
      <c r="I131" s="1007"/>
      <c r="J131" s="1007"/>
      <c r="K131" s="1007"/>
      <c r="L131" s="1008"/>
    </row>
    <row r="132" spans="2:12" x14ac:dyDescent="0.25">
      <c r="B132" s="1009" t="s">
        <v>1343</v>
      </c>
      <c r="C132" s="1010"/>
      <c r="D132" s="1010"/>
      <c r="E132" s="1010"/>
      <c r="F132" s="1010"/>
      <c r="G132" s="1011"/>
      <c r="H132" s="1005" t="s">
        <v>1344</v>
      </c>
      <c r="I132" s="1004"/>
      <c r="J132" s="1004"/>
      <c r="K132" s="1004"/>
      <c r="L132" s="1004"/>
    </row>
    <row r="133" spans="2:12" ht="30" customHeight="1" thickBot="1" x14ac:dyDescent="0.3">
      <c r="B133" s="1012"/>
      <c r="C133" s="1013"/>
      <c r="D133" s="1013"/>
      <c r="E133" s="1013"/>
      <c r="F133" s="1013"/>
      <c r="G133" s="1014"/>
      <c r="H133" s="1005"/>
      <c r="I133" s="1004"/>
      <c r="J133" s="1004"/>
      <c r="K133" s="1004"/>
      <c r="L133" s="1004"/>
    </row>
    <row r="134" spans="2:12" ht="15.75" customHeight="1" x14ac:dyDescent="0.25">
      <c r="B134" s="885"/>
      <c r="C134" s="886"/>
      <c r="D134" s="886"/>
      <c r="E134" s="886"/>
      <c r="F134" s="886"/>
      <c r="G134" s="887"/>
      <c r="H134" s="885"/>
      <c r="I134" s="886"/>
      <c r="J134" s="886"/>
      <c r="K134" s="886"/>
      <c r="L134" s="887"/>
    </row>
    <row r="135" spans="2:12" x14ac:dyDescent="0.25">
      <c r="B135" s="888"/>
      <c r="C135" s="889"/>
      <c r="D135" s="889"/>
      <c r="E135" s="889"/>
      <c r="F135" s="889"/>
      <c r="G135" s="890"/>
      <c r="H135" s="888"/>
      <c r="I135" s="889"/>
      <c r="J135" s="889"/>
      <c r="K135" s="889"/>
      <c r="L135" s="890"/>
    </row>
    <row r="136" spans="2:12" x14ac:dyDescent="0.25">
      <c r="B136" s="888"/>
      <c r="C136" s="889"/>
      <c r="D136" s="889"/>
      <c r="E136" s="889"/>
      <c r="F136" s="889"/>
      <c r="G136" s="890"/>
      <c r="H136" s="888"/>
      <c r="I136" s="889"/>
      <c r="J136" s="889"/>
      <c r="K136" s="889"/>
      <c r="L136" s="890"/>
    </row>
    <row r="137" spans="2:12" x14ac:dyDescent="0.25">
      <c r="B137" s="888"/>
      <c r="C137" s="889"/>
      <c r="D137" s="889"/>
      <c r="E137" s="889"/>
      <c r="F137" s="889"/>
      <c r="G137" s="890"/>
      <c r="H137" s="888"/>
      <c r="I137" s="889"/>
      <c r="J137" s="889"/>
      <c r="K137" s="889"/>
      <c r="L137" s="890"/>
    </row>
    <row r="138" spans="2:12" x14ac:dyDescent="0.25">
      <c r="B138" s="888"/>
      <c r="C138" s="889"/>
      <c r="D138" s="889"/>
      <c r="E138" s="889"/>
      <c r="F138" s="889"/>
      <c r="G138" s="890"/>
      <c r="H138" s="888"/>
      <c r="I138" s="889"/>
      <c r="J138" s="889"/>
      <c r="K138" s="889"/>
      <c r="L138" s="890"/>
    </row>
    <row r="139" spans="2:12" x14ac:dyDescent="0.25">
      <c r="B139" s="888"/>
      <c r="C139" s="889"/>
      <c r="D139" s="889"/>
      <c r="E139" s="889"/>
      <c r="F139" s="889"/>
      <c r="G139" s="890"/>
      <c r="H139" s="888"/>
      <c r="I139" s="889"/>
      <c r="J139" s="889"/>
      <c r="K139" s="889"/>
      <c r="L139" s="890"/>
    </row>
    <row r="140" spans="2:12" x14ac:dyDescent="0.25">
      <c r="B140" s="888"/>
      <c r="C140" s="889"/>
      <c r="D140" s="889"/>
      <c r="E140" s="889"/>
      <c r="F140" s="889"/>
      <c r="G140" s="890"/>
      <c r="H140" s="888"/>
      <c r="I140" s="889"/>
      <c r="J140" s="889"/>
      <c r="K140" s="889"/>
      <c r="L140" s="890"/>
    </row>
    <row r="141" spans="2:12" x14ac:dyDescent="0.25">
      <c r="B141" s="888"/>
      <c r="C141" s="889"/>
      <c r="D141" s="889"/>
      <c r="E141" s="889"/>
      <c r="F141" s="889"/>
      <c r="G141" s="890"/>
      <c r="H141" s="888"/>
      <c r="I141" s="889"/>
      <c r="J141" s="889"/>
      <c r="K141" s="889"/>
      <c r="L141" s="890"/>
    </row>
    <row r="142" spans="2:12" x14ac:dyDescent="0.25">
      <c r="B142" s="888"/>
      <c r="C142" s="889"/>
      <c r="D142" s="889"/>
      <c r="E142" s="889"/>
      <c r="F142" s="889"/>
      <c r="G142" s="890"/>
      <c r="H142" s="888"/>
      <c r="I142" s="889"/>
      <c r="J142" s="889"/>
      <c r="K142" s="889"/>
      <c r="L142" s="890"/>
    </row>
    <row r="143" spans="2:12" x14ac:dyDescent="0.25">
      <c r="B143" s="888"/>
      <c r="C143" s="889"/>
      <c r="D143" s="889"/>
      <c r="E143" s="889"/>
      <c r="F143" s="889"/>
      <c r="G143" s="890"/>
      <c r="H143" s="888"/>
      <c r="I143" s="889"/>
      <c r="J143" s="889"/>
      <c r="K143" s="889"/>
      <c r="L143" s="890"/>
    </row>
    <row r="144" spans="2:12" x14ac:dyDescent="0.25">
      <c r="B144" s="888"/>
      <c r="C144" s="889"/>
      <c r="D144" s="889"/>
      <c r="E144" s="889"/>
      <c r="F144" s="889"/>
      <c r="G144" s="890"/>
      <c r="H144" s="888"/>
      <c r="I144" s="889"/>
      <c r="J144" s="889"/>
      <c r="K144" s="889"/>
      <c r="L144" s="890"/>
    </row>
    <row r="145" spans="2:12" x14ac:dyDescent="0.25">
      <c r="B145" s="888"/>
      <c r="C145" s="889"/>
      <c r="D145" s="889"/>
      <c r="E145" s="889"/>
      <c r="F145" s="889"/>
      <c r="G145" s="890"/>
      <c r="H145" s="888"/>
      <c r="I145" s="889"/>
      <c r="J145" s="889"/>
      <c r="K145" s="889"/>
      <c r="L145" s="890"/>
    </row>
    <row r="146" spans="2:12" x14ac:dyDescent="0.25">
      <c r="B146" s="888"/>
      <c r="C146" s="889"/>
      <c r="D146" s="889"/>
      <c r="E146" s="889"/>
      <c r="F146" s="889"/>
      <c r="G146" s="890"/>
      <c r="H146" s="888"/>
      <c r="I146" s="889"/>
      <c r="J146" s="889"/>
      <c r="K146" s="889"/>
      <c r="L146" s="890"/>
    </row>
    <row r="147" spans="2:12" ht="15.75" thickBot="1" x14ac:dyDescent="0.3">
      <c r="B147" s="1006"/>
      <c r="C147" s="1007"/>
      <c r="D147" s="1007"/>
      <c r="E147" s="1007"/>
      <c r="F147" s="1007"/>
      <c r="G147" s="1008"/>
      <c r="H147" s="1006"/>
      <c r="I147" s="1007"/>
      <c r="J147" s="1007"/>
      <c r="K147" s="1007"/>
      <c r="L147" s="1008"/>
    </row>
    <row r="148" spans="2:12" x14ac:dyDescent="0.25">
      <c r="B148" s="1009" t="s">
        <v>1345</v>
      </c>
      <c r="C148" s="1010"/>
      <c r="D148" s="1010"/>
      <c r="E148" s="1010"/>
      <c r="F148" s="1010"/>
      <c r="G148" s="1011"/>
      <c r="H148" s="1005" t="s">
        <v>1346</v>
      </c>
      <c r="I148" s="1004"/>
      <c r="J148" s="1004"/>
      <c r="K148" s="1004"/>
      <c r="L148" s="1004"/>
    </row>
    <row r="149" spans="2:12" ht="30" customHeight="1" thickBot="1" x14ac:dyDescent="0.3">
      <c r="B149" s="1012"/>
      <c r="C149" s="1013"/>
      <c r="D149" s="1013"/>
      <c r="E149" s="1013"/>
      <c r="F149" s="1013"/>
      <c r="G149" s="1014"/>
      <c r="H149" s="1005"/>
      <c r="I149" s="1004"/>
      <c r="J149" s="1004"/>
      <c r="K149" s="1004"/>
      <c r="L149" s="1004"/>
    </row>
    <row r="150" spans="2:12" ht="15.75" customHeight="1" x14ac:dyDescent="0.25">
      <c r="B150" s="885"/>
      <c r="C150" s="886"/>
      <c r="D150" s="886"/>
      <c r="E150" s="886"/>
      <c r="F150" s="886"/>
      <c r="G150" s="887"/>
      <c r="H150" s="885"/>
      <c r="I150" s="886"/>
      <c r="J150" s="886"/>
      <c r="K150" s="886"/>
      <c r="L150" s="887"/>
    </row>
    <row r="151" spans="2:12" x14ac:dyDescent="0.25">
      <c r="B151" s="888"/>
      <c r="C151" s="889"/>
      <c r="D151" s="889"/>
      <c r="E151" s="889"/>
      <c r="F151" s="889"/>
      <c r="G151" s="890"/>
      <c r="H151" s="888"/>
      <c r="I151" s="889"/>
      <c r="J151" s="889"/>
      <c r="K151" s="889"/>
      <c r="L151" s="890"/>
    </row>
    <row r="152" spans="2:12" x14ac:dyDescent="0.25">
      <c r="B152" s="888"/>
      <c r="C152" s="889"/>
      <c r="D152" s="889"/>
      <c r="E152" s="889"/>
      <c r="F152" s="889"/>
      <c r="G152" s="890"/>
      <c r="H152" s="888"/>
      <c r="I152" s="889"/>
      <c r="J152" s="889"/>
      <c r="K152" s="889"/>
      <c r="L152" s="890"/>
    </row>
    <row r="153" spans="2:12" x14ac:dyDescent="0.25">
      <c r="B153" s="888"/>
      <c r="C153" s="889"/>
      <c r="D153" s="889"/>
      <c r="E153" s="889"/>
      <c r="F153" s="889"/>
      <c r="G153" s="890"/>
      <c r="H153" s="888"/>
      <c r="I153" s="889"/>
      <c r="J153" s="889"/>
      <c r="K153" s="889"/>
      <c r="L153" s="890"/>
    </row>
    <row r="154" spans="2:12" x14ac:dyDescent="0.25">
      <c r="B154" s="888"/>
      <c r="C154" s="889"/>
      <c r="D154" s="889"/>
      <c r="E154" s="889"/>
      <c r="F154" s="889"/>
      <c r="G154" s="890"/>
      <c r="H154" s="888"/>
      <c r="I154" s="889"/>
      <c r="J154" s="889"/>
      <c r="K154" s="889"/>
      <c r="L154" s="890"/>
    </row>
    <row r="155" spans="2:12" x14ac:dyDescent="0.25">
      <c r="B155" s="888"/>
      <c r="C155" s="889"/>
      <c r="D155" s="889"/>
      <c r="E155" s="889"/>
      <c r="F155" s="889"/>
      <c r="G155" s="890"/>
      <c r="H155" s="888"/>
      <c r="I155" s="889"/>
      <c r="J155" s="889"/>
      <c r="K155" s="889"/>
      <c r="L155" s="890"/>
    </row>
    <row r="156" spans="2:12" x14ac:dyDescent="0.25">
      <c r="B156" s="888"/>
      <c r="C156" s="889"/>
      <c r="D156" s="889"/>
      <c r="E156" s="889"/>
      <c r="F156" s="889"/>
      <c r="G156" s="890"/>
      <c r="H156" s="888"/>
      <c r="I156" s="889"/>
      <c r="J156" s="889"/>
      <c r="K156" s="889"/>
      <c r="L156" s="890"/>
    </row>
    <row r="157" spans="2:12" x14ac:dyDescent="0.25">
      <c r="B157" s="888"/>
      <c r="C157" s="889"/>
      <c r="D157" s="889"/>
      <c r="E157" s="889"/>
      <c r="F157" s="889"/>
      <c r="G157" s="890"/>
      <c r="H157" s="888"/>
      <c r="I157" s="889"/>
      <c r="J157" s="889"/>
      <c r="K157" s="889"/>
      <c r="L157" s="890"/>
    </row>
    <row r="158" spans="2:12" x14ac:dyDescent="0.25">
      <c r="B158" s="888"/>
      <c r="C158" s="889"/>
      <c r="D158" s="889"/>
      <c r="E158" s="889"/>
      <c r="F158" s="889"/>
      <c r="G158" s="890"/>
      <c r="H158" s="888"/>
      <c r="I158" s="889"/>
      <c r="J158" s="889"/>
      <c r="K158" s="889"/>
      <c r="L158" s="890"/>
    </row>
    <row r="159" spans="2:12" x14ac:dyDescent="0.25">
      <c r="B159" s="888"/>
      <c r="C159" s="889"/>
      <c r="D159" s="889"/>
      <c r="E159" s="889"/>
      <c r="F159" s="889"/>
      <c r="G159" s="890"/>
      <c r="H159" s="888"/>
      <c r="I159" s="889"/>
      <c r="J159" s="889"/>
      <c r="K159" s="889"/>
      <c r="L159" s="890"/>
    </row>
    <row r="160" spans="2:12" x14ac:dyDescent="0.25">
      <c r="B160" s="888"/>
      <c r="C160" s="889"/>
      <c r="D160" s="889"/>
      <c r="E160" s="889"/>
      <c r="F160" s="889"/>
      <c r="G160" s="890"/>
      <c r="H160" s="888"/>
      <c r="I160" s="889"/>
      <c r="J160" s="889"/>
      <c r="K160" s="889"/>
      <c r="L160" s="890"/>
    </row>
    <row r="161" spans="2:12" x14ac:dyDescent="0.25">
      <c r="B161" s="888"/>
      <c r="C161" s="889"/>
      <c r="D161" s="889"/>
      <c r="E161" s="889"/>
      <c r="F161" s="889"/>
      <c r="G161" s="890"/>
      <c r="H161" s="888"/>
      <c r="I161" s="889"/>
      <c r="J161" s="889"/>
      <c r="K161" s="889"/>
      <c r="L161" s="890"/>
    </row>
    <row r="162" spans="2:12" x14ac:dyDescent="0.25">
      <c r="B162" s="888"/>
      <c r="C162" s="889"/>
      <c r="D162" s="889"/>
      <c r="E162" s="889"/>
      <c r="F162" s="889"/>
      <c r="G162" s="890"/>
      <c r="H162" s="888"/>
      <c r="I162" s="889"/>
      <c r="J162" s="889"/>
      <c r="K162" s="889"/>
      <c r="L162" s="890"/>
    </row>
    <row r="163" spans="2:12" ht="15.75" thickBot="1" x14ac:dyDescent="0.3">
      <c r="B163" s="1006"/>
      <c r="C163" s="1007"/>
      <c r="D163" s="1007"/>
      <c r="E163" s="1007"/>
      <c r="F163" s="1007"/>
      <c r="G163" s="1008"/>
      <c r="H163" s="1006"/>
      <c r="I163" s="1007"/>
      <c r="J163" s="1007"/>
      <c r="K163" s="1007"/>
      <c r="L163" s="1008"/>
    </row>
    <row r="164" spans="2:12" x14ac:dyDescent="0.25">
      <c r="B164" s="1009" t="s">
        <v>1347</v>
      </c>
      <c r="C164" s="1010"/>
      <c r="D164" s="1010"/>
      <c r="E164" s="1010"/>
      <c r="F164" s="1010"/>
      <c r="G164" s="1011"/>
      <c r="H164" s="1005" t="s">
        <v>1348</v>
      </c>
      <c r="I164" s="1004"/>
      <c r="J164" s="1004"/>
      <c r="K164" s="1004"/>
      <c r="L164" s="1004"/>
    </row>
    <row r="165" spans="2:12" ht="35.25" customHeight="1" thickBot="1" x14ac:dyDescent="0.3">
      <c r="B165" s="1012"/>
      <c r="C165" s="1013"/>
      <c r="D165" s="1013"/>
      <c r="E165" s="1013"/>
      <c r="F165" s="1013"/>
      <c r="G165" s="1014"/>
      <c r="H165" s="1005"/>
      <c r="I165" s="1004"/>
      <c r="J165" s="1004"/>
      <c r="K165" s="1004"/>
      <c r="L165" s="1004"/>
    </row>
    <row r="166" spans="2:12" ht="15.75" customHeight="1" x14ac:dyDescent="0.25">
      <c r="B166" s="867" t="s">
        <v>453</v>
      </c>
      <c r="C166" s="868"/>
      <c r="D166" s="868"/>
      <c r="E166" s="868"/>
      <c r="F166" s="868"/>
      <c r="G166" s="869"/>
      <c r="H166" s="864" t="s">
        <v>454</v>
      </c>
      <c r="I166" s="865"/>
      <c r="J166" s="865"/>
      <c r="K166" s="865"/>
      <c r="L166" s="866"/>
    </row>
    <row r="167" spans="2:12" x14ac:dyDescent="0.25">
      <c r="B167" s="867"/>
      <c r="C167" s="868"/>
      <c r="D167" s="868"/>
      <c r="E167" s="868"/>
      <c r="F167" s="868"/>
      <c r="G167" s="869"/>
      <c r="H167" s="867"/>
      <c r="I167" s="868"/>
      <c r="J167" s="868"/>
      <c r="K167" s="868"/>
      <c r="L167" s="869"/>
    </row>
    <row r="168" spans="2:12" x14ac:dyDescent="0.25">
      <c r="B168" s="867"/>
      <c r="C168" s="868"/>
      <c r="D168" s="868"/>
      <c r="E168" s="868"/>
      <c r="F168" s="868"/>
      <c r="G168" s="869"/>
      <c r="H168" s="867"/>
      <c r="I168" s="868"/>
      <c r="J168" s="868"/>
      <c r="K168" s="868"/>
      <c r="L168" s="869"/>
    </row>
    <row r="169" spans="2:12" x14ac:dyDescent="0.25">
      <c r="B169" s="867"/>
      <c r="C169" s="868"/>
      <c r="D169" s="868"/>
      <c r="E169" s="868"/>
      <c r="F169" s="868"/>
      <c r="G169" s="869"/>
      <c r="H169" s="867"/>
      <c r="I169" s="868"/>
      <c r="J169" s="868"/>
      <c r="K169" s="868"/>
      <c r="L169" s="869"/>
    </row>
    <row r="170" spans="2:12" x14ac:dyDescent="0.25">
      <c r="B170" s="867"/>
      <c r="C170" s="868"/>
      <c r="D170" s="868"/>
      <c r="E170" s="868"/>
      <c r="F170" s="868"/>
      <c r="G170" s="869"/>
      <c r="H170" s="867"/>
      <c r="I170" s="868"/>
      <c r="J170" s="868"/>
      <c r="K170" s="868"/>
      <c r="L170" s="869"/>
    </row>
    <row r="171" spans="2:12" x14ac:dyDescent="0.25">
      <c r="B171" s="867"/>
      <c r="C171" s="868"/>
      <c r="D171" s="868"/>
      <c r="E171" s="868"/>
      <c r="F171" s="868"/>
      <c r="G171" s="869"/>
      <c r="H171" s="867"/>
      <c r="I171" s="868"/>
      <c r="J171" s="868"/>
      <c r="K171" s="868"/>
      <c r="L171" s="869"/>
    </row>
    <row r="172" spans="2:12" x14ac:dyDescent="0.25">
      <c r="B172" s="867"/>
      <c r="C172" s="868"/>
      <c r="D172" s="868"/>
      <c r="E172" s="868"/>
      <c r="F172" s="868"/>
      <c r="G172" s="869"/>
      <c r="H172" s="867"/>
      <c r="I172" s="868"/>
      <c r="J172" s="868"/>
      <c r="K172" s="868"/>
      <c r="L172" s="869"/>
    </row>
    <row r="173" spans="2:12" x14ac:dyDescent="0.25">
      <c r="B173" s="867"/>
      <c r="C173" s="868"/>
      <c r="D173" s="868"/>
      <c r="E173" s="868"/>
      <c r="F173" s="868"/>
      <c r="G173" s="869"/>
      <c r="H173" s="867"/>
      <c r="I173" s="868"/>
      <c r="J173" s="868"/>
      <c r="K173" s="868"/>
      <c r="L173" s="869"/>
    </row>
    <row r="174" spans="2:12" x14ac:dyDescent="0.25">
      <c r="B174" s="867"/>
      <c r="C174" s="868"/>
      <c r="D174" s="868"/>
      <c r="E174" s="868"/>
      <c r="F174" s="868"/>
      <c r="G174" s="869"/>
      <c r="H174" s="867"/>
      <c r="I174" s="868"/>
      <c r="J174" s="868"/>
      <c r="K174" s="868"/>
      <c r="L174" s="869"/>
    </row>
    <row r="175" spans="2:12" x14ac:dyDescent="0.25">
      <c r="B175" s="867"/>
      <c r="C175" s="868"/>
      <c r="D175" s="868"/>
      <c r="E175" s="868"/>
      <c r="F175" s="868"/>
      <c r="G175" s="869"/>
      <c r="H175" s="867"/>
      <c r="I175" s="868"/>
      <c r="J175" s="868"/>
      <c r="K175" s="868"/>
      <c r="L175" s="869"/>
    </row>
    <row r="176" spans="2:12" x14ac:dyDescent="0.25">
      <c r="B176" s="867"/>
      <c r="C176" s="868"/>
      <c r="D176" s="868"/>
      <c r="E176" s="868"/>
      <c r="F176" s="868"/>
      <c r="G176" s="869"/>
      <c r="H176" s="867"/>
      <c r="I176" s="868"/>
      <c r="J176" s="868"/>
      <c r="K176" s="868"/>
      <c r="L176" s="869"/>
    </row>
    <row r="177" spans="2:16" x14ac:dyDescent="0.25">
      <c r="B177" s="867"/>
      <c r="C177" s="868"/>
      <c r="D177" s="868"/>
      <c r="E177" s="868"/>
      <c r="F177" s="868"/>
      <c r="G177" s="869"/>
      <c r="H177" s="867"/>
      <c r="I177" s="868"/>
      <c r="J177" s="868"/>
      <c r="K177" s="868"/>
      <c r="L177" s="869"/>
    </row>
    <row r="178" spans="2:16" x14ac:dyDescent="0.25">
      <c r="B178" s="867"/>
      <c r="C178" s="868"/>
      <c r="D178" s="868"/>
      <c r="E178" s="868"/>
      <c r="F178" s="868"/>
      <c r="G178" s="869"/>
      <c r="H178" s="867"/>
      <c r="I178" s="868"/>
      <c r="J178" s="868"/>
      <c r="K178" s="868"/>
      <c r="L178" s="869"/>
    </row>
    <row r="179" spans="2:16" ht="15.75" thickBot="1" x14ac:dyDescent="0.3">
      <c r="B179" s="937"/>
      <c r="C179" s="938"/>
      <c r="D179" s="938"/>
      <c r="E179" s="938"/>
      <c r="F179" s="938"/>
      <c r="G179" s="939"/>
      <c r="H179" s="937"/>
      <c r="I179" s="938"/>
      <c r="J179" s="938"/>
      <c r="K179" s="938"/>
      <c r="L179" s="939"/>
    </row>
    <row r="180" spans="2:16" ht="25.5" customHeight="1" x14ac:dyDescent="0.25">
      <c r="B180" s="993" t="s">
        <v>1349</v>
      </c>
      <c r="C180" s="994"/>
      <c r="D180" s="994"/>
      <c r="E180" s="994"/>
      <c r="F180" s="994"/>
      <c r="G180" s="995"/>
      <c r="H180" s="1002" t="s">
        <v>1350</v>
      </c>
      <c r="I180" s="1003"/>
      <c r="J180" s="1003"/>
      <c r="K180" s="1003"/>
      <c r="L180" s="1003"/>
      <c r="M180" s="1004"/>
      <c r="P180" s="134"/>
    </row>
    <row r="181" spans="2:16" ht="23.25" customHeight="1" thickBot="1" x14ac:dyDescent="0.3">
      <c r="B181" s="996"/>
      <c r="C181" s="997"/>
      <c r="D181" s="997"/>
      <c r="E181" s="997"/>
      <c r="F181" s="997"/>
      <c r="G181" s="998"/>
      <c r="H181" s="1005"/>
      <c r="I181" s="1004"/>
      <c r="J181" s="1004"/>
      <c r="K181" s="1004"/>
      <c r="L181" s="1004"/>
      <c r="M181" s="1004"/>
    </row>
  </sheetData>
  <mergeCells count="51">
    <mergeCell ref="B180:G181"/>
    <mergeCell ref="H180:M181"/>
    <mergeCell ref="B150:G163"/>
    <mergeCell ref="H150:L163"/>
    <mergeCell ref="B164:G165"/>
    <mergeCell ref="H164:L165"/>
    <mergeCell ref="B166:G179"/>
    <mergeCell ref="H166:L179"/>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M37"/>
    <mergeCell ref="B38:G51"/>
    <mergeCell ref="H38:L51"/>
    <mergeCell ref="B52:G53"/>
    <mergeCell ref="H52:M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6" orientation="portrait" r:id="rId1"/>
  <headerFooter>
    <oddFooter>Página &amp;P&amp;R&amp;A</oddFooter>
  </headerFooter>
  <colBreaks count="1" manualBreakCount="1">
    <brk id="7" max="21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88B75-7091-4680-AC2B-D6E14B44DE65}">
  <dimension ref="A1:K598"/>
  <sheetViews>
    <sheetView zoomScale="85" zoomScaleNormal="85" workbookViewId="0">
      <selection activeCell="N85" sqref="N85"/>
    </sheetView>
  </sheetViews>
  <sheetFormatPr baseColWidth="10" defaultColWidth="11.5703125" defaultRowHeight="15" x14ac:dyDescent="0.25"/>
  <cols>
    <col min="1" max="4" width="11.5703125" style="129"/>
    <col min="5" max="5" width="13.42578125" style="129" customWidth="1"/>
    <col min="6" max="6" width="7.42578125" style="129" customWidth="1"/>
    <col min="7" max="7" width="11.5703125" style="129"/>
    <col min="8" max="8" width="20" style="129" customWidth="1"/>
    <col min="9" max="16384" width="11.5703125" style="129"/>
  </cols>
  <sheetData>
    <row r="1" spans="1:11" x14ac:dyDescent="0.25">
      <c r="A1" s="971" t="s">
        <v>252</v>
      </c>
      <c r="B1" s="891"/>
      <c r="C1" s="891"/>
      <c r="D1" s="891"/>
      <c r="E1" s="891"/>
      <c r="F1" s="891"/>
      <c r="G1" s="891"/>
      <c r="H1" s="891"/>
      <c r="I1" s="891"/>
      <c r="J1" s="891"/>
      <c r="K1" s="916"/>
    </row>
    <row r="2" spans="1:11" ht="28.5" customHeight="1" x14ac:dyDescent="0.25">
      <c r="A2" s="972"/>
      <c r="B2" s="892"/>
      <c r="C2" s="892"/>
      <c r="D2" s="892"/>
      <c r="E2" s="892"/>
      <c r="F2" s="892"/>
      <c r="G2" s="892"/>
      <c r="H2" s="892"/>
      <c r="I2" s="892"/>
      <c r="J2" s="892"/>
      <c r="K2" s="918"/>
    </row>
    <row r="3" spans="1:11" x14ac:dyDescent="0.25">
      <c r="A3" s="921" t="s">
        <v>290</v>
      </c>
      <c r="B3" s="919"/>
      <c r="C3" s="919"/>
      <c r="D3" s="920"/>
      <c r="E3" s="97">
        <v>44224</v>
      </c>
      <c r="F3" s="921" t="s">
        <v>291</v>
      </c>
      <c r="G3" s="919"/>
      <c r="H3" s="920"/>
      <c r="I3" s="922">
        <v>44230</v>
      </c>
      <c r="J3" s="919"/>
      <c r="K3" s="920"/>
    </row>
    <row r="4" spans="1:11" ht="24" x14ac:dyDescent="0.25">
      <c r="A4" s="975" t="s">
        <v>251</v>
      </c>
      <c r="B4" s="923"/>
      <c r="C4" s="923"/>
      <c r="D4" s="923"/>
      <c r="E4" s="923"/>
      <c r="F4" s="923"/>
      <c r="G4" s="924"/>
      <c r="H4" s="347" t="s">
        <v>490</v>
      </c>
      <c r="I4" s="347" t="s">
        <v>2</v>
      </c>
      <c r="J4" s="883" t="s">
        <v>0</v>
      </c>
      <c r="K4" s="927"/>
    </row>
    <row r="5" spans="1:11" ht="24.75" thickBot="1" x14ac:dyDescent="0.3">
      <c r="A5" s="1015"/>
      <c r="B5" s="925"/>
      <c r="C5" s="925"/>
      <c r="D5" s="925"/>
      <c r="E5" s="925"/>
      <c r="F5" s="925"/>
      <c r="G5" s="926"/>
      <c r="H5" s="294" t="s">
        <v>491</v>
      </c>
      <c r="I5" s="347">
        <v>2</v>
      </c>
      <c r="J5" s="883" t="s">
        <v>292</v>
      </c>
      <c r="K5" s="927"/>
    </row>
    <row r="6" spans="1:11" ht="15.75" hidden="1" thickBot="1" x14ac:dyDescent="0.3">
      <c r="A6" s="867" t="s">
        <v>453</v>
      </c>
      <c r="B6" s="868"/>
      <c r="C6" s="868"/>
      <c r="D6" s="868"/>
      <c r="E6" s="868"/>
      <c r="F6" s="869"/>
      <c r="G6" s="867" t="s">
        <v>454</v>
      </c>
      <c r="H6" s="868"/>
      <c r="I6" s="868"/>
      <c r="J6" s="868"/>
      <c r="K6" s="869"/>
    </row>
    <row r="7" spans="1:11" ht="15.75" hidden="1" thickBot="1" x14ac:dyDescent="0.3">
      <c r="A7" s="867"/>
      <c r="B7" s="868"/>
      <c r="C7" s="868"/>
      <c r="D7" s="868"/>
      <c r="E7" s="868"/>
      <c r="F7" s="869"/>
      <c r="G7" s="867"/>
      <c r="H7" s="868"/>
      <c r="I7" s="868"/>
      <c r="J7" s="868"/>
      <c r="K7" s="869"/>
    </row>
    <row r="8" spans="1:11" ht="15.75" hidden="1" thickBot="1" x14ac:dyDescent="0.3">
      <c r="A8" s="867"/>
      <c r="B8" s="868"/>
      <c r="C8" s="868"/>
      <c r="D8" s="868"/>
      <c r="E8" s="868"/>
      <c r="F8" s="869"/>
      <c r="G8" s="867"/>
      <c r="H8" s="868"/>
      <c r="I8" s="868"/>
      <c r="J8" s="868"/>
      <c r="K8" s="869"/>
    </row>
    <row r="9" spans="1:11" ht="15.75" hidden="1" thickBot="1" x14ac:dyDescent="0.3">
      <c r="A9" s="867"/>
      <c r="B9" s="868"/>
      <c r="C9" s="868"/>
      <c r="D9" s="868"/>
      <c r="E9" s="868"/>
      <c r="F9" s="869"/>
      <c r="G9" s="867"/>
      <c r="H9" s="868"/>
      <c r="I9" s="868"/>
      <c r="J9" s="868"/>
      <c r="K9" s="869"/>
    </row>
    <row r="10" spans="1:11" ht="15.75" hidden="1" thickBot="1" x14ac:dyDescent="0.3">
      <c r="A10" s="867"/>
      <c r="B10" s="868"/>
      <c r="C10" s="868"/>
      <c r="D10" s="868"/>
      <c r="E10" s="868"/>
      <c r="F10" s="869"/>
      <c r="G10" s="867"/>
      <c r="H10" s="868"/>
      <c r="I10" s="868"/>
      <c r="J10" s="868"/>
      <c r="K10" s="869"/>
    </row>
    <row r="11" spans="1:11" ht="15.75" hidden="1" thickBot="1" x14ac:dyDescent="0.3">
      <c r="A11" s="867"/>
      <c r="B11" s="868"/>
      <c r="C11" s="868"/>
      <c r="D11" s="868"/>
      <c r="E11" s="868"/>
      <c r="F11" s="869"/>
      <c r="G11" s="867"/>
      <c r="H11" s="868"/>
      <c r="I11" s="868"/>
      <c r="J11" s="868"/>
      <c r="K11" s="869"/>
    </row>
    <row r="12" spans="1:11" ht="15.75" hidden="1" thickBot="1" x14ac:dyDescent="0.3">
      <c r="A12" s="867"/>
      <c r="B12" s="868"/>
      <c r="C12" s="868"/>
      <c r="D12" s="868"/>
      <c r="E12" s="868"/>
      <c r="F12" s="869"/>
      <c r="G12" s="867"/>
      <c r="H12" s="868"/>
      <c r="I12" s="868"/>
      <c r="J12" s="868"/>
      <c r="K12" s="869"/>
    </row>
    <row r="13" spans="1:11" ht="15.75" hidden="1" thickBot="1" x14ac:dyDescent="0.3">
      <c r="A13" s="867"/>
      <c r="B13" s="868"/>
      <c r="C13" s="868"/>
      <c r="D13" s="868"/>
      <c r="E13" s="868"/>
      <c r="F13" s="869"/>
      <c r="G13" s="867"/>
      <c r="H13" s="868"/>
      <c r="I13" s="868"/>
      <c r="J13" s="868"/>
      <c r="K13" s="869"/>
    </row>
    <row r="14" spans="1:11" ht="15.75" hidden="1" thickBot="1" x14ac:dyDescent="0.3">
      <c r="A14" s="867"/>
      <c r="B14" s="868"/>
      <c r="C14" s="868"/>
      <c r="D14" s="868"/>
      <c r="E14" s="868"/>
      <c r="F14" s="869"/>
      <c r="G14" s="867"/>
      <c r="H14" s="868"/>
      <c r="I14" s="868"/>
      <c r="J14" s="868"/>
      <c r="K14" s="869"/>
    </row>
    <row r="15" spans="1:11" ht="15.75" hidden="1" thickBot="1" x14ac:dyDescent="0.3">
      <c r="A15" s="867"/>
      <c r="B15" s="868"/>
      <c r="C15" s="868"/>
      <c r="D15" s="868"/>
      <c r="E15" s="868"/>
      <c r="F15" s="869"/>
      <c r="G15" s="867"/>
      <c r="H15" s="868"/>
      <c r="I15" s="868"/>
      <c r="J15" s="868"/>
      <c r="K15" s="869"/>
    </row>
    <row r="16" spans="1:11" ht="15.75" hidden="1" thickBot="1" x14ac:dyDescent="0.3">
      <c r="A16" s="867"/>
      <c r="B16" s="868"/>
      <c r="C16" s="868"/>
      <c r="D16" s="868"/>
      <c r="E16" s="868"/>
      <c r="F16" s="869"/>
      <c r="G16" s="867"/>
      <c r="H16" s="868"/>
      <c r="I16" s="868"/>
      <c r="J16" s="868"/>
      <c r="K16" s="869"/>
    </row>
    <row r="17" spans="1:11" ht="15.75" hidden="1" thickBot="1" x14ac:dyDescent="0.3">
      <c r="A17" s="867"/>
      <c r="B17" s="868"/>
      <c r="C17" s="868"/>
      <c r="D17" s="868"/>
      <c r="E17" s="868"/>
      <c r="F17" s="869"/>
      <c r="G17" s="867"/>
      <c r="H17" s="868"/>
      <c r="I17" s="868"/>
      <c r="J17" s="868"/>
      <c r="K17" s="869"/>
    </row>
    <row r="18" spans="1:11" ht="15.75" hidden="1" thickBot="1" x14ac:dyDescent="0.3">
      <c r="A18" s="867"/>
      <c r="B18" s="868"/>
      <c r="C18" s="868"/>
      <c r="D18" s="868"/>
      <c r="E18" s="868"/>
      <c r="F18" s="869"/>
      <c r="G18" s="867"/>
      <c r="H18" s="868"/>
      <c r="I18" s="868"/>
      <c r="J18" s="868"/>
      <c r="K18" s="869"/>
    </row>
    <row r="19" spans="1:11" ht="15.75" hidden="1" thickBot="1" x14ac:dyDescent="0.3">
      <c r="A19" s="867"/>
      <c r="B19" s="868"/>
      <c r="C19" s="868"/>
      <c r="D19" s="868"/>
      <c r="E19" s="868"/>
      <c r="F19" s="869"/>
      <c r="G19" s="867"/>
      <c r="H19" s="868"/>
      <c r="I19" s="868"/>
      <c r="J19" s="868"/>
      <c r="K19" s="869"/>
    </row>
    <row r="20" spans="1:11" ht="15.75" hidden="1" thickBot="1" x14ac:dyDescent="0.3">
      <c r="A20" s="1016" t="s">
        <v>545</v>
      </c>
      <c r="B20" s="1017"/>
      <c r="C20" s="1017"/>
      <c r="D20" s="1017"/>
      <c r="E20" s="1017"/>
      <c r="F20" s="1018"/>
      <c r="G20" s="1022" t="s">
        <v>552</v>
      </c>
      <c r="H20" s="1023"/>
      <c r="I20" s="1023"/>
      <c r="J20" s="1023"/>
      <c r="K20" s="1024"/>
    </row>
    <row r="21" spans="1:11" ht="15.75" hidden="1" thickBot="1" x14ac:dyDescent="0.3">
      <c r="A21" s="1019"/>
      <c r="B21" s="1020"/>
      <c r="C21" s="1020"/>
      <c r="D21" s="1020"/>
      <c r="E21" s="1020"/>
      <c r="F21" s="1021"/>
      <c r="G21" s="1025"/>
      <c r="H21" s="1026"/>
      <c r="I21" s="1026"/>
      <c r="J21" s="1026"/>
      <c r="K21" s="1027"/>
    </row>
    <row r="22" spans="1:11" ht="15.75" hidden="1" thickBot="1" x14ac:dyDescent="0.3">
      <c r="A22" s="864" t="s">
        <v>502</v>
      </c>
      <c r="B22" s="865"/>
      <c r="C22" s="865"/>
      <c r="D22" s="865"/>
      <c r="E22" s="865"/>
      <c r="F22" s="866"/>
      <c r="G22" s="864" t="s">
        <v>503</v>
      </c>
      <c r="H22" s="865"/>
      <c r="I22" s="865"/>
      <c r="J22" s="865"/>
      <c r="K22" s="866"/>
    </row>
    <row r="23" spans="1:11" ht="15.75" hidden="1" thickBot="1" x14ac:dyDescent="0.3">
      <c r="A23" s="867"/>
      <c r="B23" s="868"/>
      <c r="C23" s="868"/>
      <c r="D23" s="868"/>
      <c r="E23" s="868"/>
      <c r="F23" s="869"/>
      <c r="G23" s="867"/>
      <c r="H23" s="868"/>
      <c r="I23" s="868"/>
      <c r="J23" s="868"/>
      <c r="K23" s="869"/>
    </row>
    <row r="24" spans="1:11" ht="15.75" hidden="1" thickBot="1" x14ac:dyDescent="0.3">
      <c r="A24" s="867"/>
      <c r="B24" s="868"/>
      <c r="C24" s="868"/>
      <c r="D24" s="868"/>
      <c r="E24" s="868"/>
      <c r="F24" s="869"/>
      <c r="G24" s="867"/>
      <c r="H24" s="868"/>
      <c r="I24" s="868"/>
      <c r="J24" s="868"/>
      <c r="K24" s="869"/>
    </row>
    <row r="25" spans="1:11" ht="15.75" hidden="1" thickBot="1" x14ac:dyDescent="0.3">
      <c r="A25" s="867"/>
      <c r="B25" s="868"/>
      <c r="C25" s="868"/>
      <c r="D25" s="868"/>
      <c r="E25" s="868"/>
      <c r="F25" s="869"/>
      <c r="G25" s="867"/>
      <c r="H25" s="868"/>
      <c r="I25" s="868"/>
      <c r="J25" s="868"/>
      <c r="K25" s="869"/>
    </row>
    <row r="26" spans="1:11" ht="15.75" hidden="1" thickBot="1" x14ac:dyDescent="0.3">
      <c r="A26" s="867"/>
      <c r="B26" s="868"/>
      <c r="C26" s="868"/>
      <c r="D26" s="868"/>
      <c r="E26" s="868"/>
      <c r="F26" s="869"/>
      <c r="G26" s="867"/>
      <c r="H26" s="868"/>
      <c r="I26" s="868"/>
      <c r="J26" s="868"/>
      <c r="K26" s="869"/>
    </row>
    <row r="27" spans="1:11" ht="15.75" hidden="1" thickBot="1" x14ac:dyDescent="0.3">
      <c r="A27" s="867"/>
      <c r="B27" s="868"/>
      <c r="C27" s="868"/>
      <c r="D27" s="868"/>
      <c r="E27" s="868"/>
      <c r="F27" s="869"/>
      <c r="G27" s="867"/>
      <c r="H27" s="868"/>
      <c r="I27" s="868"/>
      <c r="J27" s="868"/>
      <c r="K27" s="869"/>
    </row>
    <row r="28" spans="1:11" ht="15.75" hidden="1" thickBot="1" x14ac:dyDescent="0.3">
      <c r="A28" s="867"/>
      <c r="B28" s="868"/>
      <c r="C28" s="868"/>
      <c r="D28" s="868"/>
      <c r="E28" s="868"/>
      <c r="F28" s="869"/>
      <c r="G28" s="867"/>
      <c r="H28" s="868"/>
      <c r="I28" s="868"/>
      <c r="J28" s="868"/>
      <c r="K28" s="869"/>
    </row>
    <row r="29" spans="1:11" ht="15.75" hidden="1" thickBot="1" x14ac:dyDescent="0.3">
      <c r="A29" s="867"/>
      <c r="B29" s="868"/>
      <c r="C29" s="868"/>
      <c r="D29" s="868"/>
      <c r="E29" s="868"/>
      <c r="F29" s="869"/>
      <c r="G29" s="867"/>
      <c r="H29" s="868"/>
      <c r="I29" s="868"/>
      <c r="J29" s="868"/>
      <c r="K29" s="869"/>
    </row>
    <row r="30" spans="1:11" ht="15.75" hidden="1" thickBot="1" x14ac:dyDescent="0.3">
      <c r="A30" s="867"/>
      <c r="B30" s="868"/>
      <c r="C30" s="868"/>
      <c r="D30" s="868"/>
      <c r="E30" s="868"/>
      <c r="F30" s="869"/>
      <c r="G30" s="867"/>
      <c r="H30" s="868"/>
      <c r="I30" s="868"/>
      <c r="J30" s="868"/>
      <c r="K30" s="869"/>
    </row>
    <row r="31" spans="1:11" ht="15.75" hidden="1" thickBot="1" x14ac:dyDescent="0.3">
      <c r="A31" s="867"/>
      <c r="B31" s="868"/>
      <c r="C31" s="868"/>
      <c r="D31" s="868"/>
      <c r="E31" s="868"/>
      <c r="F31" s="869"/>
      <c r="G31" s="867"/>
      <c r="H31" s="868"/>
      <c r="I31" s="868"/>
      <c r="J31" s="868"/>
      <c r="K31" s="869"/>
    </row>
    <row r="32" spans="1:11" ht="15.75" hidden="1" thickBot="1" x14ac:dyDescent="0.3">
      <c r="A32" s="867"/>
      <c r="B32" s="868"/>
      <c r="C32" s="868"/>
      <c r="D32" s="868"/>
      <c r="E32" s="868"/>
      <c r="F32" s="869"/>
      <c r="G32" s="867"/>
      <c r="H32" s="868"/>
      <c r="I32" s="868"/>
      <c r="J32" s="868"/>
      <c r="K32" s="869"/>
    </row>
    <row r="33" spans="1:11" ht="15.75" hidden="1" thickBot="1" x14ac:dyDescent="0.3">
      <c r="A33" s="867"/>
      <c r="B33" s="868"/>
      <c r="C33" s="868"/>
      <c r="D33" s="868"/>
      <c r="E33" s="868"/>
      <c r="F33" s="869"/>
      <c r="G33" s="867"/>
      <c r="H33" s="868"/>
      <c r="I33" s="868"/>
      <c r="J33" s="868"/>
      <c r="K33" s="869"/>
    </row>
    <row r="34" spans="1:11" ht="15.75" hidden="1" thickBot="1" x14ac:dyDescent="0.3">
      <c r="A34" s="867"/>
      <c r="B34" s="868"/>
      <c r="C34" s="868"/>
      <c r="D34" s="868"/>
      <c r="E34" s="868"/>
      <c r="F34" s="869"/>
      <c r="G34" s="867"/>
      <c r="H34" s="868"/>
      <c r="I34" s="868"/>
      <c r="J34" s="868"/>
      <c r="K34" s="869"/>
    </row>
    <row r="35" spans="1:11" ht="15.75" hidden="1" thickBot="1" x14ac:dyDescent="0.3">
      <c r="A35" s="867"/>
      <c r="B35" s="868"/>
      <c r="C35" s="868"/>
      <c r="D35" s="868"/>
      <c r="E35" s="868"/>
      <c r="F35" s="869"/>
      <c r="G35" s="867"/>
      <c r="H35" s="868"/>
      <c r="I35" s="868"/>
      <c r="J35" s="868"/>
      <c r="K35" s="869"/>
    </row>
    <row r="36" spans="1:11" ht="15.75" hidden="1" thickBot="1" x14ac:dyDescent="0.3">
      <c r="A36" s="1016" t="s">
        <v>529</v>
      </c>
      <c r="B36" s="1017"/>
      <c r="C36" s="1017"/>
      <c r="D36" s="1017"/>
      <c r="E36" s="1017"/>
      <c r="F36" s="1018"/>
      <c r="G36" s="1022" t="s">
        <v>533</v>
      </c>
      <c r="H36" s="1023"/>
      <c r="I36" s="1023"/>
      <c r="J36" s="1023"/>
      <c r="K36" s="1024"/>
    </row>
    <row r="37" spans="1:11" ht="15.75" hidden="1" thickBot="1" x14ac:dyDescent="0.3">
      <c r="A37" s="1019"/>
      <c r="B37" s="1020"/>
      <c r="C37" s="1020"/>
      <c r="D37" s="1020"/>
      <c r="E37" s="1020"/>
      <c r="F37" s="1021"/>
      <c r="G37" s="1025"/>
      <c r="H37" s="1026"/>
      <c r="I37" s="1026"/>
      <c r="J37" s="1026"/>
      <c r="K37" s="1027"/>
    </row>
    <row r="38" spans="1:11" ht="15.75" hidden="1" thickBot="1" x14ac:dyDescent="0.3">
      <c r="A38" s="864" t="s">
        <v>504</v>
      </c>
      <c r="B38" s="865"/>
      <c r="C38" s="865"/>
      <c r="D38" s="865"/>
      <c r="E38" s="865"/>
      <c r="F38" s="866"/>
      <c r="G38" s="864" t="s">
        <v>505</v>
      </c>
      <c r="H38" s="865"/>
      <c r="I38" s="865"/>
      <c r="J38" s="865"/>
      <c r="K38" s="866"/>
    </row>
    <row r="39" spans="1:11" ht="15.75" hidden="1" thickBot="1" x14ac:dyDescent="0.3">
      <c r="A39" s="867"/>
      <c r="B39" s="868"/>
      <c r="C39" s="868"/>
      <c r="D39" s="868"/>
      <c r="E39" s="868"/>
      <c r="F39" s="869"/>
      <c r="G39" s="867"/>
      <c r="H39" s="868"/>
      <c r="I39" s="868"/>
      <c r="J39" s="868"/>
      <c r="K39" s="869"/>
    </row>
    <row r="40" spans="1:11" ht="15.75" hidden="1" thickBot="1" x14ac:dyDescent="0.3">
      <c r="A40" s="867"/>
      <c r="B40" s="868"/>
      <c r="C40" s="868"/>
      <c r="D40" s="868"/>
      <c r="E40" s="868"/>
      <c r="F40" s="869"/>
      <c r="G40" s="867"/>
      <c r="H40" s="868"/>
      <c r="I40" s="868"/>
      <c r="J40" s="868"/>
      <c r="K40" s="869"/>
    </row>
    <row r="41" spans="1:11" ht="15.75" hidden="1" thickBot="1" x14ac:dyDescent="0.3">
      <c r="A41" s="867"/>
      <c r="B41" s="868"/>
      <c r="C41" s="868"/>
      <c r="D41" s="868"/>
      <c r="E41" s="868"/>
      <c r="F41" s="869"/>
      <c r="G41" s="867"/>
      <c r="H41" s="868"/>
      <c r="I41" s="868"/>
      <c r="J41" s="868"/>
      <c r="K41" s="869"/>
    </row>
    <row r="42" spans="1:11" ht="15.75" hidden="1" thickBot="1" x14ac:dyDescent="0.3">
      <c r="A42" s="867"/>
      <c r="B42" s="868"/>
      <c r="C42" s="868"/>
      <c r="D42" s="868"/>
      <c r="E42" s="868"/>
      <c r="F42" s="869"/>
      <c r="G42" s="867"/>
      <c r="H42" s="868"/>
      <c r="I42" s="868"/>
      <c r="J42" s="868"/>
      <c r="K42" s="869"/>
    </row>
    <row r="43" spans="1:11" ht="15.75" hidden="1" thickBot="1" x14ac:dyDescent="0.3">
      <c r="A43" s="867"/>
      <c r="B43" s="868"/>
      <c r="C43" s="868"/>
      <c r="D43" s="868"/>
      <c r="E43" s="868"/>
      <c r="F43" s="869"/>
      <c r="G43" s="867"/>
      <c r="H43" s="868"/>
      <c r="I43" s="868"/>
      <c r="J43" s="868"/>
      <c r="K43" s="869"/>
    </row>
    <row r="44" spans="1:11" ht="15.75" hidden="1" thickBot="1" x14ac:dyDescent="0.3">
      <c r="A44" s="867"/>
      <c r="B44" s="868"/>
      <c r="C44" s="868"/>
      <c r="D44" s="868"/>
      <c r="E44" s="868"/>
      <c r="F44" s="869"/>
      <c r="G44" s="867"/>
      <c r="H44" s="868"/>
      <c r="I44" s="868"/>
      <c r="J44" s="868"/>
      <c r="K44" s="869"/>
    </row>
    <row r="45" spans="1:11" ht="15.75" hidden="1" thickBot="1" x14ac:dyDescent="0.3">
      <c r="A45" s="867"/>
      <c r="B45" s="868"/>
      <c r="C45" s="868"/>
      <c r="D45" s="868"/>
      <c r="E45" s="868"/>
      <c r="F45" s="869"/>
      <c r="G45" s="867"/>
      <c r="H45" s="868"/>
      <c r="I45" s="868"/>
      <c r="J45" s="868"/>
      <c r="K45" s="869"/>
    </row>
    <row r="46" spans="1:11" ht="15.75" hidden="1" thickBot="1" x14ac:dyDescent="0.3">
      <c r="A46" s="867"/>
      <c r="B46" s="868"/>
      <c r="C46" s="868"/>
      <c r="D46" s="868"/>
      <c r="E46" s="868"/>
      <c r="F46" s="869"/>
      <c r="G46" s="867"/>
      <c r="H46" s="868"/>
      <c r="I46" s="868"/>
      <c r="J46" s="868"/>
      <c r="K46" s="869"/>
    </row>
    <row r="47" spans="1:11" ht="15.75" hidden="1" thickBot="1" x14ac:dyDescent="0.3">
      <c r="A47" s="867"/>
      <c r="B47" s="868"/>
      <c r="C47" s="868"/>
      <c r="D47" s="868"/>
      <c r="E47" s="868"/>
      <c r="F47" s="869"/>
      <c r="G47" s="867"/>
      <c r="H47" s="868"/>
      <c r="I47" s="868"/>
      <c r="J47" s="868"/>
      <c r="K47" s="869"/>
    </row>
    <row r="48" spans="1:11" ht="15.75" hidden="1" thickBot="1" x14ac:dyDescent="0.3">
      <c r="A48" s="867"/>
      <c r="B48" s="868"/>
      <c r="C48" s="868"/>
      <c r="D48" s="868"/>
      <c r="E48" s="868"/>
      <c r="F48" s="869"/>
      <c r="G48" s="867"/>
      <c r="H48" s="868"/>
      <c r="I48" s="868"/>
      <c r="J48" s="868"/>
      <c r="K48" s="869"/>
    </row>
    <row r="49" spans="1:11" ht="15.75" hidden="1" thickBot="1" x14ac:dyDescent="0.3">
      <c r="A49" s="867"/>
      <c r="B49" s="868"/>
      <c r="C49" s="868"/>
      <c r="D49" s="868"/>
      <c r="E49" s="868"/>
      <c r="F49" s="869"/>
      <c r="G49" s="867"/>
      <c r="H49" s="868"/>
      <c r="I49" s="868"/>
      <c r="J49" s="868"/>
      <c r="K49" s="869"/>
    </row>
    <row r="50" spans="1:11" ht="15.75" hidden="1" thickBot="1" x14ac:dyDescent="0.3">
      <c r="A50" s="867"/>
      <c r="B50" s="868"/>
      <c r="C50" s="868"/>
      <c r="D50" s="868"/>
      <c r="E50" s="868"/>
      <c r="F50" s="869"/>
      <c r="G50" s="867"/>
      <c r="H50" s="868"/>
      <c r="I50" s="868"/>
      <c r="J50" s="868"/>
      <c r="K50" s="869"/>
    </row>
    <row r="51" spans="1:11" ht="15.75" hidden="1" thickBot="1" x14ac:dyDescent="0.3">
      <c r="A51" s="867"/>
      <c r="B51" s="868"/>
      <c r="C51" s="868"/>
      <c r="D51" s="868"/>
      <c r="E51" s="868"/>
      <c r="F51" s="869"/>
      <c r="G51" s="867"/>
      <c r="H51" s="868"/>
      <c r="I51" s="868"/>
      <c r="J51" s="868"/>
      <c r="K51" s="869"/>
    </row>
    <row r="52" spans="1:11" ht="15.75" hidden="1" thickBot="1" x14ac:dyDescent="0.3">
      <c r="A52" s="1022" t="s">
        <v>528</v>
      </c>
      <c r="B52" s="1023"/>
      <c r="C52" s="1023"/>
      <c r="D52" s="1023"/>
      <c r="E52" s="1023"/>
      <c r="F52" s="1024"/>
      <c r="G52" s="1022" t="s">
        <v>534</v>
      </c>
      <c r="H52" s="1023"/>
      <c r="I52" s="1023"/>
      <c r="J52" s="1023"/>
      <c r="K52" s="1024"/>
    </row>
    <row r="53" spans="1:11" ht="15.75" hidden="1" thickBot="1" x14ac:dyDescent="0.3">
      <c r="A53" s="1025"/>
      <c r="B53" s="1026"/>
      <c r="C53" s="1026"/>
      <c r="D53" s="1026"/>
      <c r="E53" s="1026"/>
      <c r="F53" s="1027"/>
      <c r="G53" s="1025"/>
      <c r="H53" s="1026"/>
      <c r="I53" s="1026"/>
      <c r="J53" s="1026"/>
      <c r="K53" s="1027"/>
    </row>
    <row r="54" spans="1:11" ht="15.75" hidden="1" thickBot="1" x14ac:dyDescent="0.3">
      <c r="A54" s="867"/>
      <c r="B54" s="868"/>
      <c r="C54" s="868"/>
      <c r="D54" s="868"/>
      <c r="E54" s="868"/>
      <c r="F54" s="869"/>
      <c r="G54" s="867" t="s">
        <v>454</v>
      </c>
      <c r="H54" s="868"/>
      <c r="I54" s="868"/>
      <c r="J54" s="868"/>
      <c r="K54" s="869"/>
    </row>
    <row r="55" spans="1:11" ht="15.75" hidden="1" thickBot="1" x14ac:dyDescent="0.3">
      <c r="A55" s="867"/>
      <c r="B55" s="868"/>
      <c r="C55" s="868"/>
      <c r="D55" s="868"/>
      <c r="E55" s="868"/>
      <c r="F55" s="869"/>
      <c r="G55" s="867"/>
      <c r="H55" s="868"/>
      <c r="I55" s="868"/>
      <c r="J55" s="868"/>
      <c r="K55" s="869"/>
    </row>
    <row r="56" spans="1:11" ht="15.75" hidden="1" thickBot="1" x14ac:dyDescent="0.3">
      <c r="A56" s="867"/>
      <c r="B56" s="868"/>
      <c r="C56" s="868"/>
      <c r="D56" s="868"/>
      <c r="E56" s="868"/>
      <c r="F56" s="869"/>
      <c r="G56" s="867"/>
      <c r="H56" s="868"/>
      <c r="I56" s="868"/>
      <c r="J56" s="868"/>
      <c r="K56" s="869"/>
    </row>
    <row r="57" spans="1:11" ht="15.75" hidden="1" thickBot="1" x14ac:dyDescent="0.3">
      <c r="A57" s="867"/>
      <c r="B57" s="868"/>
      <c r="C57" s="868"/>
      <c r="D57" s="868"/>
      <c r="E57" s="868"/>
      <c r="F57" s="869"/>
      <c r="G57" s="867"/>
      <c r="H57" s="868"/>
      <c r="I57" s="868"/>
      <c r="J57" s="868"/>
      <c r="K57" s="869"/>
    </row>
    <row r="58" spans="1:11" ht="15.75" hidden="1" thickBot="1" x14ac:dyDescent="0.3">
      <c r="A58" s="867"/>
      <c r="B58" s="868"/>
      <c r="C58" s="868"/>
      <c r="D58" s="868"/>
      <c r="E58" s="868"/>
      <c r="F58" s="869"/>
      <c r="G58" s="867"/>
      <c r="H58" s="868"/>
      <c r="I58" s="868"/>
      <c r="J58" s="868"/>
      <c r="K58" s="869"/>
    </row>
    <row r="59" spans="1:11" ht="15.75" hidden="1" thickBot="1" x14ac:dyDescent="0.3">
      <c r="A59" s="867"/>
      <c r="B59" s="868"/>
      <c r="C59" s="868"/>
      <c r="D59" s="868"/>
      <c r="E59" s="868"/>
      <c r="F59" s="869"/>
      <c r="G59" s="867"/>
      <c r="H59" s="868"/>
      <c r="I59" s="868"/>
      <c r="J59" s="868"/>
      <c r="K59" s="869"/>
    </row>
    <row r="60" spans="1:11" ht="15.75" hidden="1" thickBot="1" x14ac:dyDescent="0.3">
      <c r="A60" s="867"/>
      <c r="B60" s="868"/>
      <c r="C60" s="868"/>
      <c r="D60" s="868"/>
      <c r="E60" s="868"/>
      <c r="F60" s="869"/>
      <c r="G60" s="867"/>
      <c r="H60" s="868"/>
      <c r="I60" s="868"/>
      <c r="J60" s="868"/>
      <c r="K60" s="869"/>
    </row>
    <row r="61" spans="1:11" ht="15.75" hidden="1" thickBot="1" x14ac:dyDescent="0.3">
      <c r="A61" s="867"/>
      <c r="B61" s="868"/>
      <c r="C61" s="868"/>
      <c r="D61" s="868"/>
      <c r="E61" s="868"/>
      <c r="F61" s="869"/>
      <c r="G61" s="867"/>
      <c r="H61" s="868"/>
      <c r="I61" s="868"/>
      <c r="J61" s="868"/>
      <c r="K61" s="869"/>
    </row>
    <row r="62" spans="1:11" ht="15.75" hidden="1" thickBot="1" x14ac:dyDescent="0.3">
      <c r="A62" s="867"/>
      <c r="B62" s="868"/>
      <c r="C62" s="868"/>
      <c r="D62" s="868"/>
      <c r="E62" s="868"/>
      <c r="F62" s="869"/>
      <c r="G62" s="867"/>
      <c r="H62" s="868"/>
      <c r="I62" s="868"/>
      <c r="J62" s="868"/>
      <c r="K62" s="869"/>
    </row>
    <row r="63" spans="1:11" ht="15.75" hidden="1" thickBot="1" x14ac:dyDescent="0.3">
      <c r="A63" s="867"/>
      <c r="B63" s="868"/>
      <c r="C63" s="868"/>
      <c r="D63" s="868"/>
      <c r="E63" s="868"/>
      <c r="F63" s="869"/>
      <c r="G63" s="867"/>
      <c r="H63" s="868"/>
      <c r="I63" s="868"/>
      <c r="J63" s="868"/>
      <c r="K63" s="869"/>
    </row>
    <row r="64" spans="1:11" ht="14.25" hidden="1" customHeight="1" x14ac:dyDescent="0.25">
      <c r="A64" s="867"/>
      <c r="B64" s="868"/>
      <c r="C64" s="868"/>
      <c r="D64" s="868"/>
      <c r="E64" s="868"/>
      <c r="F64" s="869"/>
      <c r="G64" s="867"/>
      <c r="H64" s="868"/>
      <c r="I64" s="868"/>
      <c r="J64" s="868"/>
      <c r="K64" s="869"/>
    </row>
    <row r="65" spans="1:11" ht="19.5" hidden="1" customHeight="1" x14ac:dyDescent="0.25">
      <c r="A65" s="867"/>
      <c r="B65" s="868"/>
      <c r="C65" s="868"/>
      <c r="D65" s="868"/>
      <c r="E65" s="868"/>
      <c r="F65" s="869"/>
      <c r="G65" s="867"/>
      <c r="H65" s="868"/>
      <c r="I65" s="868"/>
      <c r="J65" s="868"/>
      <c r="K65" s="869"/>
    </row>
    <row r="66" spans="1:11" ht="15.75" hidden="1" thickBot="1" x14ac:dyDescent="0.3">
      <c r="A66" s="867"/>
      <c r="B66" s="868"/>
      <c r="C66" s="868"/>
      <c r="D66" s="868"/>
      <c r="E66" s="868"/>
      <c r="F66" s="869"/>
      <c r="G66" s="867"/>
      <c r="H66" s="868"/>
      <c r="I66" s="868"/>
      <c r="J66" s="868"/>
      <c r="K66" s="869"/>
    </row>
    <row r="67" spans="1:11" ht="15.75" hidden="1" thickBot="1" x14ac:dyDescent="0.3">
      <c r="A67" s="867"/>
      <c r="B67" s="868"/>
      <c r="C67" s="868"/>
      <c r="D67" s="868"/>
      <c r="E67" s="868"/>
      <c r="F67" s="869"/>
      <c r="G67" s="867"/>
      <c r="H67" s="868"/>
      <c r="I67" s="868"/>
      <c r="J67" s="868"/>
      <c r="K67" s="869"/>
    </row>
    <row r="68" spans="1:11" ht="15.75" hidden="1" thickBot="1" x14ac:dyDescent="0.3">
      <c r="A68" s="1016" t="s">
        <v>602</v>
      </c>
      <c r="B68" s="1017"/>
      <c r="C68" s="1017"/>
      <c r="D68" s="1017"/>
      <c r="E68" s="1017"/>
      <c r="F68" s="1018"/>
      <c r="G68" s="1022" t="s">
        <v>603</v>
      </c>
      <c r="H68" s="1023"/>
      <c r="I68" s="1023"/>
      <c r="J68" s="1023"/>
      <c r="K68" s="1024"/>
    </row>
    <row r="69" spans="1:11" ht="15.75" hidden="1" thickBot="1" x14ac:dyDescent="0.3">
      <c r="A69" s="1019"/>
      <c r="B69" s="1020"/>
      <c r="C69" s="1020"/>
      <c r="D69" s="1020"/>
      <c r="E69" s="1020"/>
      <c r="F69" s="1021"/>
      <c r="G69" s="1025"/>
      <c r="H69" s="1026"/>
      <c r="I69" s="1026"/>
      <c r="J69" s="1026"/>
      <c r="K69" s="1027"/>
    </row>
    <row r="70" spans="1:11" x14ac:dyDescent="0.25">
      <c r="A70" s="864" t="s">
        <v>502</v>
      </c>
      <c r="B70" s="865"/>
      <c r="C70" s="865"/>
      <c r="D70" s="865"/>
      <c r="E70" s="865"/>
      <c r="F70" s="866"/>
      <c r="G70" s="864" t="s">
        <v>503</v>
      </c>
      <c r="H70" s="865"/>
      <c r="I70" s="865"/>
      <c r="J70" s="865"/>
      <c r="K70" s="866"/>
    </row>
    <row r="71" spans="1:11" x14ac:dyDescent="0.25">
      <c r="A71" s="867"/>
      <c r="B71" s="868"/>
      <c r="C71" s="868"/>
      <c r="D71" s="868"/>
      <c r="E71" s="868"/>
      <c r="F71" s="869"/>
      <c r="G71" s="867"/>
      <c r="H71" s="868"/>
      <c r="I71" s="868"/>
      <c r="J71" s="868"/>
      <c r="K71" s="869"/>
    </row>
    <row r="72" spans="1:11" x14ac:dyDescent="0.25">
      <c r="A72" s="867"/>
      <c r="B72" s="868"/>
      <c r="C72" s="868"/>
      <c r="D72" s="868"/>
      <c r="E72" s="868"/>
      <c r="F72" s="869"/>
      <c r="G72" s="867"/>
      <c r="H72" s="868"/>
      <c r="I72" s="868"/>
      <c r="J72" s="868"/>
      <c r="K72" s="869"/>
    </row>
    <row r="73" spans="1:11" x14ac:dyDescent="0.25">
      <c r="A73" s="867"/>
      <c r="B73" s="868"/>
      <c r="C73" s="868"/>
      <c r="D73" s="868"/>
      <c r="E73" s="868"/>
      <c r="F73" s="869"/>
      <c r="G73" s="867"/>
      <c r="H73" s="868"/>
      <c r="I73" s="868"/>
      <c r="J73" s="868"/>
      <c r="K73" s="869"/>
    </row>
    <row r="74" spans="1:11" x14ac:dyDescent="0.25">
      <c r="A74" s="867"/>
      <c r="B74" s="868"/>
      <c r="C74" s="868"/>
      <c r="D74" s="868"/>
      <c r="E74" s="868"/>
      <c r="F74" s="869"/>
      <c r="G74" s="867"/>
      <c r="H74" s="868"/>
      <c r="I74" s="868"/>
      <c r="J74" s="868"/>
      <c r="K74" s="869"/>
    </row>
    <row r="75" spans="1:11" x14ac:dyDescent="0.25">
      <c r="A75" s="867"/>
      <c r="B75" s="868"/>
      <c r="C75" s="868"/>
      <c r="D75" s="868"/>
      <c r="E75" s="868"/>
      <c r="F75" s="869"/>
      <c r="G75" s="867"/>
      <c r="H75" s="868"/>
      <c r="I75" s="868"/>
      <c r="J75" s="868"/>
      <c r="K75" s="869"/>
    </row>
    <row r="76" spans="1:11" x14ac:dyDescent="0.25">
      <c r="A76" s="867"/>
      <c r="B76" s="868"/>
      <c r="C76" s="868"/>
      <c r="D76" s="868"/>
      <c r="E76" s="868"/>
      <c r="F76" s="869"/>
      <c r="G76" s="867"/>
      <c r="H76" s="868"/>
      <c r="I76" s="868"/>
      <c r="J76" s="868"/>
      <c r="K76" s="869"/>
    </row>
    <row r="77" spans="1:11" x14ac:dyDescent="0.25">
      <c r="A77" s="867"/>
      <c r="B77" s="868"/>
      <c r="C77" s="868"/>
      <c r="D77" s="868"/>
      <c r="E77" s="868"/>
      <c r="F77" s="869"/>
      <c r="G77" s="867"/>
      <c r="H77" s="868"/>
      <c r="I77" s="868"/>
      <c r="J77" s="868"/>
      <c r="K77" s="869"/>
    </row>
    <row r="78" spans="1:11" x14ac:dyDescent="0.25">
      <c r="A78" s="867"/>
      <c r="B78" s="868"/>
      <c r="C78" s="868"/>
      <c r="D78" s="868"/>
      <c r="E78" s="868"/>
      <c r="F78" s="869"/>
      <c r="G78" s="867"/>
      <c r="H78" s="868"/>
      <c r="I78" s="868"/>
      <c r="J78" s="868"/>
      <c r="K78" s="869"/>
    </row>
    <row r="79" spans="1:11" x14ac:dyDescent="0.25">
      <c r="A79" s="867"/>
      <c r="B79" s="868"/>
      <c r="C79" s="868"/>
      <c r="D79" s="868"/>
      <c r="E79" s="868"/>
      <c r="F79" s="869"/>
      <c r="G79" s="867"/>
      <c r="H79" s="868"/>
      <c r="I79" s="868"/>
      <c r="J79" s="868"/>
      <c r="K79" s="869"/>
    </row>
    <row r="80" spans="1:11" x14ac:dyDescent="0.25">
      <c r="A80" s="867"/>
      <c r="B80" s="868"/>
      <c r="C80" s="868"/>
      <c r="D80" s="868"/>
      <c r="E80" s="868"/>
      <c r="F80" s="869"/>
      <c r="G80" s="867"/>
      <c r="H80" s="868"/>
      <c r="I80" s="868"/>
      <c r="J80" s="868"/>
      <c r="K80" s="869"/>
    </row>
    <row r="81" spans="1:11" x14ac:dyDescent="0.25">
      <c r="A81" s="867"/>
      <c r="B81" s="868"/>
      <c r="C81" s="868"/>
      <c r="D81" s="868"/>
      <c r="E81" s="868"/>
      <c r="F81" s="869"/>
      <c r="G81" s="867"/>
      <c r="H81" s="868"/>
      <c r="I81" s="868"/>
      <c r="J81" s="868"/>
      <c r="K81" s="869"/>
    </row>
    <row r="82" spans="1:11" x14ac:dyDescent="0.25">
      <c r="A82" s="867"/>
      <c r="B82" s="868"/>
      <c r="C82" s="868"/>
      <c r="D82" s="868"/>
      <c r="E82" s="868"/>
      <c r="F82" s="869"/>
      <c r="G82" s="867"/>
      <c r="H82" s="868"/>
      <c r="I82" s="868"/>
      <c r="J82" s="868"/>
      <c r="K82" s="869"/>
    </row>
    <row r="83" spans="1:11" ht="15.75" thickBot="1" x14ac:dyDescent="0.3">
      <c r="A83" s="867"/>
      <c r="B83" s="868"/>
      <c r="C83" s="868"/>
      <c r="D83" s="868"/>
      <c r="E83" s="868"/>
      <c r="F83" s="869"/>
      <c r="G83" s="867"/>
      <c r="H83" s="868"/>
      <c r="I83" s="868"/>
      <c r="J83" s="868"/>
      <c r="K83" s="869"/>
    </row>
    <row r="84" spans="1:11" x14ac:dyDescent="0.25">
      <c r="A84" s="1016" t="s">
        <v>1284</v>
      </c>
      <c r="B84" s="1017"/>
      <c r="C84" s="1017"/>
      <c r="D84" s="1017"/>
      <c r="E84" s="1017"/>
      <c r="F84" s="1018"/>
      <c r="G84" s="1022" t="s">
        <v>1285</v>
      </c>
      <c r="H84" s="1023"/>
      <c r="I84" s="1023"/>
      <c r="J84" s="1023"/>
      <c r="K84" s="1024"/>
    </row>
    <row r="85" spans="1:11" ht="15.75" thickBot="1" x14ac:dyDescent="0.3">
      <c r="A85" s="1019"/>
      <c r="B85" s="1020"/>
      <c r="C85" s="1020"/>
      <c r="D85" s="1020"/>
      <c r="E85" s="1020"/>
      <c r="F85" s="1021"/>
      <c r="G85" s="1025"/>
      <c r="H85" s="1026"/>
      <c r="I85" s="1026"/>
      <c r="J85" s="1026"/>
      <c r="K85" s="1027"/>
    </row>
    <row r="86" spans="1:11" ht="15.75" hidden="1" thickBot="1" x14ac:dyDescent="0.3">
      <c r="A86" s="864" t="s">
        <v>504</v>
      </c>
      <c r="B86" s="865"/>
      <c r="C86" s="865"/>
      <c r="D86" s="865"/>
      <c r="E86" s="865"/>
      <c r="F86" s="866"/>
      <c r="G86" s="864" t="s">
        <v>505</v>
      </c>
      <c r="H86" s="865"/>
      <c r="I86" s="865"/>
      <c r="J86" s="865"/>
      <c r="K86" s="866"/>
    </row>
    <row r="87" spans="1:11" ht="15.75" hidden="1" thickBot="1" x14ac:dyDescent="0.3">
      <c r="A87" s="867"/>
      <c r="B87" s="868"/>
      <c r="C87" s="868"/>
      <c r="D87" s="868"/>
      <c r="E87" s="868"/>
      <c r="F87" s="869"/>
      <c r="G87" s="867"/>
      <c r="H87" s="868"/>
      <c r="I87" s="868"/>
      <c r="J87" s="868"/>
      <c r="K87" s="869"/>
    </row>
    <row r="88" spans="1:11" ht="15.75" hidden="1" thickBot="1" x14ac:dyDescent="0.3">
      <c r="A88" s="867"/>
      <c r="B88" s="868"/>
      <c r="C88" s="868"/>
      <c r="D88" s="868"/>
      <c r="E88" s="868"/>
      <c r="F88" s="869"/>
      <c r="G88" s="867"/>
      <c r="H88" s="868"/>
      <c r="I88" s="868"/>
      <c r="J88" s="868"/>
      <c r="K88" s="869"/>
    </row>
    <row r="89" spans="1:11" ht="15.75" hidden="1" thickBot="1" x14ac:dyDescent="0.3">
      <c r="A89" s="867"/>
      <c r="B89" s="868"/>
      <c r="C89" s="868"/>
      <c r="D89" s="868"/>
      <c r="E89" s="868"/>
      <c r="F89" s="869"/>
      <c r="G89" s="867"/>
      <c r="H89" s="868"/>
      <c r="I89" s="868"/>
      <c r="J89" s="868"/>
      <c r="K89" s="869"/>
    </row>
    <row r="90" spans="1:11" ht="15.75" hidden="1" thickBot="1" x14ac:dyDescent="0.3">
      <c r="A90" s="867"/>
      <c r="B90" s="868"/>
      <c r="C90" s="868"/>
      <c r="D90" s="868"/>
      <c r="E90" s="868"/>
      <c r="F90" s="869"/>
      <c r="G90" s="867"/>
      <c r="H90" s="868"/>
      <c r="I90" s="868"/>
      <c r="J90" s="868"/>
      <c r="K90" s="869"/>
    </row>
    <row r="91" spans="1:11" ht="15.75" hidden="1" thickBot="1" x14ac:dyDescent="0.3">
      <c r="A91" s="867"/>
      <c r="B91" s="868"/>
      <c r="C91" s="868"/>
      <c r="D91" s="868"/>
      <c r="E91" s="868"/>
      <c r="F91" s="869"/>
      <c r="G91" s="867"/>
      <c r="H91" s="868"/>
      <c r="I91" s="868"/>
      <c r="J91" s="868"/>
      <c r="K91" s="869"/>
    </row>
    <row r="92" spans="1:11" ht="15.75" hidden="1" thickBot="1" x14ac:dyDescent="0.3">
      <c r="A92" s="867"/>
      <c r="B92" s="868"/>
      <c r="C92" s="868"/>
      <c r="D92" s="868"/>
      <c r="E92" s="868"/>
      <c r="F92" s="869"/>
      <c r="G92" s="867"/>
      <c r="H92" s="868"/>
      <c r="I92" s="868"/>
      <c r="J92" s="868"/>
      <c r="K92" s="869"/>
    </row>
    <row r="93" spans="1:11" ht="15.75" hidden="1" thickBot="1" x14ac:dyDescent="0.3">
      <c r="A93" s="867"/>
      <c r="B93" s="868"/>
      <c r="C93" s="868"/>
      <c r="D93" s="868"/>
      <c r="E93" s="868"/>
      <c r="F93" s="869"/>
      <c r="G93" s="867"/>
      <c r="H93" s="868"/>
      <c r="I93" s="868"/>
      <c r="J93" s="868"/>
      <c r="K93" s="869"/>
    </row>
    <row r="94" spans="1:11" ht="15.75" hidden="1" thickBot="1" x14ac:dyDescent="0.3">
      <c r="A94" s="867"/>
      <c r="B94" s="868"/>
      <c r="C94" s="868"/>
      <c r="D94" s="868"/>
      <c r="E94" s="868"/>
      <c r="F94" s="869"/>
      <c r="G94" s="867"/>
      <c r="H94" s="868"/>
      <c r="I94" s="868"/>
      <c r="J94" s="868"/>
      <c r="K94" s="869"/>
    </row>
    <row r="95" spans="1:11" ht="15.75" hidden="1" thickBot="1" x14ac:dyDescent="0.3">
      <c r="A95" s="867"/>
      <c r="B95" s="868"/>
      <c r="C95" s="868"/>
      <c r="D95" s="868"/>
      <c r="E95" s="868"/>
      <c r="F95" s="869"/>
      <c r="G95" s="867"/>
      <c r="H95" s="868"/>
      <c r="I95" s="868"/>
      <c r="J95" s="868"/>
      <c r="K95" s="869"/>
    </row>
    <row r="96" spans="1:11" ht="15.75" hidden="1" thickBot="1" x14ac:dyDescent="0.3">
      <c r="A96" s="867"/>
      <c r="B96" s="868"/>
      <c r="C96" s="868"/>
      <c r="D96" s="868"/>
      <c r="E96" s="868"/>
      <c r="F96" s="869"/>
      <c r="G96" s="867"/>
      <c r="H96" s="868"/>
      <c r="I96" s="868"/>
      <c r="J96" s="868"/>
      <c r="K96" s="869"/>
    </row>
    <row r="97" spans="1:11" ht="15.75" hidden="1" thickBot="1" x14ac:dyDescent="0.3">
      <c r="A97" s="867"/>
      <c r="B97" s="868"/>
      <c r="C97" s="868"/>
      <c r="D97" s="868"/>
      <c r="E97" s="868"/>
      <c r="F97" s="869"/>
      <c r="G97" s="867"/>
      <c r="H97" s="868"/>
      <c r="I97" s="868"/>
      <c r="J97" s="868"/>
      <c r="K97" s="869"/>
    </row>
    <row r="98" spans="1:11" ht="15.75" hidden="1" thickBot="1" x14ac:dyDescent="0.3">
      <c r="A98" s="867"/>
      <c r="B98" s="868"/>
      <c r="C98" s="868"/>
      <c r="D98" s="868"/>
      <c r="E98" s="868"/>
      <c r="F98" s="869"/>
      <c r="G98" s="867"/>
      <c r="H98" s="868"/>
      <c r="I98" s="868"/>
      <c r="J98" s="868"/>
      <c r="K98" s="869"/>
    </row>
    <row r="99" spans="1:11" ht="15.75" hidden="1" thickBot="1" x14ac:dyDescent="0.3">
      <c r="A99" s="867"/>
      <c r="B99" s="868"/>
      <c r="C99" s="868"/>
      <c r="D99" s="868"/>
      <c r="E99" s="868"/>
      <c r="F99" s="869"/>
      <c r="G99" s="867"/>
      <c r="H99" s="868"/>
      <c r="I99" s="868"/>
      <c r="J99" s="868"/>
      <c r="K99" s="869"/>
    </row>
    <row r="100" spans="1:11" ht="15.75" hidden="1" thickBot="1" x14ac:dyDescent="0.3">
      <c r="A100" s="1022" t="s">
        <v>782</v>
      </c>
      <c r="B100" s="1023"/>
      <c r="C100" s="1023"/>
      <c r="D100" s="1023"/>
      <c r="E100" s="1023"/>
      <c r="F100" s="1024"/>
      <c r="G100" s="1022" t="s">
        <v>783</v>
      </c>
      <c r="H100" s="1023"/>
      <c r="I100" s="1023"/>
      <c r="J100" s="1023"/>
      <c r="K100" s="1024"/>
    </row>
    <row r="101" spans="1:11" ht="15.75" hidden="1" thickBot="1" x14ac:dyDescent="0.3">
      <c r="A101" s="1025"/>
      <c r="B101" s="1026"/>
      <c r="C101" s="1026"/>
      <c r="D101" s="1026"/>
      <c r="E101" s="1026"/>
      <c r="F101" s="1027"/>
      <c r="G101" s="1025"/>
      <c r="H101" s="1026"/>
      <c r="I101" s="1026"/>
      <c r="J101" s="1026"/>
      <c r="K101" s="1027"/>
    </row>
    <row r="102" spans="1:11" ht="15.75" hidden="1" thickBot="1" x14ac:dyDescent="0.3">
      <c r="A102" s="867" t="s">
        <v>453</v>
      </c>
      <c r="B102" s="868"/>
      <c r="C102" s="868"/>
      <c r="D102" s="868"/>
      <c r="E102" s="868"/>
      <c r="F102" s="869"/>
      <c r="G102" s="867" t="s">
        <v>454</v>
      </c>
      <c r="H102" s="868"/>
      <c r="I102" s="868"/>
      <c r="J102" s="868"/>
      <c r="K102" s="869"/>
    </row>
    <row r="103" spans="1:11" ht="15.75" hidden="1" thickBot="1" x14ac:dyDescent="0.3">
      <c r="A103" s="867"/>
      <c r="B103" s="868"/>
      <c r="C103" s="868"/>
      <c r="D103" s="868"/>
      <c r="E103" s="868"/>
      <c r="F103" s="869"/>
      <c r="G103" s="867"/>
      <c r="H103" s="868"/>
      <c r="I103" s="868"/>
      <c r="J103" s="868"/>
      <c r="K103" s="869"/>
    </row>
    <row r="104" spans="1:11" ht="15.75" hidden="1" thickBot="1" x14ac:dyDescent="0.3">
      <c r="A104" s="867"/>
      <c r="B104" s="868"/>
      <c r="C104" s="868"/>
      <c r="D104" s="868"/>
      <c r="E104" s="868"/>
      <c r="F104" s="869"/>
      <c r="G104" s="867"/>
      <c r="H104" s="868"/>
      <c r="I104" s="868"/>
      <c r="J104" s="868"/>
      <c r="K104" s="869"/>
    </row>
    <row r="105" spans="1:11" ht="15.75" hidden="1" thickBot="1" x14ac:dyDescent="0.3">
      <c r="A105" s="867"/>
      <c r="B105" s="868"/>
      <c r="C105" s="868"/>
      <c r="D105" s="868"/>
      <c r="E105" s="868"/>
      <c r="F105" s="869"/>
      <c r="G105" s="867"/>
      <c r="H105" s="868"/>
      <c r="I105" s="868"/>
      <c r="J105" s="868"/>
      <c r="K105" s="869"/>
    </row>
    <row r="106" spans="1:11" ht="15.75" hidden="1" thickBot="1" x14ac:dyDescent="0.3">
      <c r="A106" s="867"/>
      <c r="B106" s="868"/>
      <c r="C106" s="868"/>
      <c r="D106" s="868"/>
      <c r="E106" s="868"/>
      <c r="F106" s="869"/>
      <c r="G106" s="867"/>
      <c r="H106" s="868"/>
      <c r="I106" s="868"/>
      <c r="J106" s="868"/>
      <c r="K106" s="869"/>
    </row>
    <row r="107" spans="1:11" ht="15.75" hidden="1" thickBot="1" x14ac:dyDescent="0.3">
      <c r="A107" s="867"/>
      <c r="B107" s="868"/>
      <c r="C107" s="868"/>
      <c r="D107" s="868"/>
      <c r="E107" s="868"/>
      <c r="F107" s="869"/>
      <c r="G107" s="867"/>
      <c r="H107" s="868"/>
      <c r="I107" s="868"/>
      <c r="J107" s="868"/>
      <c r="K107" s="869"/>
    </row>
    <row r="108" spans="1:11" ht="15.75" hidden="1" thickBot="1" x14ac:dyDescent="0.3">
      <c r="A108" s="867"/>
      <c r="B108" s="868"/>
      <c r="C108" s="868"/>
      <c r="D108" s="868"/>
      <c r="E108" s="868"/>
      <c r="F108" s="869"/>
      <c r="G108" s="867"/>
      <c r="H108" s="868"/>
      <c r="I108" s="868"/>
      <c r="J108" s="868"/>
      <c r="K108" s="869"/>
    </row>
    <row r="109" spans="1:11" ht="15.75" hidden="1" thickBot="1" x14ac:dyDescent="0.3">
      <c r="A109" s="867"/>
      <c r="B109" s="868"/>
      <c r="C109" s="868"/>
      <c r="D109" s="868"/>
      <c r="E109" s="868"/>
      <c r="F109" s="869"/>
      <c r="G109" s="867"/>
      <c r="H109" s="868"/>
      <c r="I109" s="868"/>
      <c r="J109" s="868"/>
      <c r="K109" s="869"/>
    </row>
    <row r="110" spans="1:11" ht="15.75" hidden="1" thickBot="1" x14ac:dyDescent="0.3">
      <c r="A110" s="867"/>
      <c r="B110" s="868"/>
      <c r="C110" s="868"/>
      <c r="D110" s="868"/>
      <c r="E110" s="868"/>
      <c r="F110" s="869"/>
      <c r="G110" s="867"/>
      <c r="H110" s="868"/>
      <c r="I110" s="868"/>
      <c r="J110" s="868"/>
      <c r="K110" s="869"/>
    </row>
    <row r="111" spans="1:11" ht="15.75" hidden="1" thickBot="1" x14ac:dyDescent="0.3">
      <c r="A111" s="867"/>
      <c r="B111" s="868"/>
      <c r="C111" s="868"/>
      <c r="D111" s="868"/>
      <c r="E111" s="868"/>
      <c r="F111" s="869"/>
      <c r="G111" s="867"/>
      <c r="H111" s="868"/>
      <c r="I111" s="868"/>
      <c r="J111" s="868"/>
      <c r="K111" s="869"/>
    </row>
    <row r="112" spans="1:11" ht="15.75" hidden="1" thickBot="1" x14ac:dyDescent="0.3">
      <c r="A112" s="867"/>
      <c r="B112" s="868"/>
      <c r="C112" s="868"/>
      <c r="D112" s="868"/>
      <c r="E112" s="868"/>
      <c r="F112" s="869"/>
      <c r="G112" s="867"/>
      <c r="H112" s="868"/>
      <c r="I112" s="868"/>
      <c r="J112" s="868"/>
      <c r="K112" s="869"/>
    </row>
    <row r="113" spans="1:11" ht="15.75" hidden="1" thickBot="1" x14ac:dyDescent="0.3">
      <c r="A113" s="867"/>
      <c r="B113" s="868"/>
      <c r="C113" s="868"/>
      <c r="D113" s="868"/>
      <c r="E113" s="868"/>
      <c r="F113" s="869"/>
      <c r="G113" s="867"/>
      <c r="H113" s="868"/>
      <c r="I113" s="868"/>
      <c r="J113" s="868"/>
      <c r="K113" s="869"/>
    </row>
    <row r="114" spans="1:11" ht="15.75" hidden="1" thickBot="1" x14ac:dyDescent="0.3">
      <c r="A114" s="867"/>
      <c r="B114" s="868"/>
      <c r="C114" s="868"/>
      <c r="D114" s="868"/>
      <c r="E114" s="868"/>
      <c r="F114" s="869"/>
      <c r="G114" s="867"/>
      <c r="H114" s="868"/>
      <c r="I114" s="868"/>
      <c r="J114" s="868"/>
      <c r="K114" s="869"/>
    </row>
    <row r="115" spans="1:11" ht="15.75" hidden="1" thickBot="1" x14ac:dyDescent="0.3">
      <c r="A115" s="867"/>
      <c r="B115" s="868"/>
      <c r="C115" s="868"/>
      <c r="D115" s="868"/>
      <c r="E115" s="868"/>
      <c r="F115" s="869"/>
      <c r="G115" s="867"/>
      <c r="H115" s="868"/>
      <c r="I115" s="868"/>
      <c r="J115" s="868"/>
      <c r="K115" s="869"/>
    </row>
    <row r="116" spans="1:11" ht="15.75" hidden="1" thickBot="1" x14ac:dyDescent="0.3">
      <c r="A116" s="1016" t="s">
        <v>600</v>
      </c>
      <c r="B116" s="1017"/>
      <c r="C116" s="1017"/>
      <c r="D116" s="1017"/>
      <c r="E116" s="1017"/>
      <c r="F116" s="1018"/>
      <c r="G116" s="1022" t="s">
        <v>601</v>
      </c>
      <c r="H116" s="1023"/>
      <c r="I116" s="1023"/>
      <c r="J116" s="1023"/>
      <c r="K116" s="1024"/>
    </row>
    <row r="117" spans="1:11" ht="15.75" hidden="1" thickBot="1" x14ac:dyDescent="0.3">
      <c r="A117" s="1019"/>
      <c r="B117" s="1020"/>
      <c r="C117" s="1020"/>
      <c r="D117" s="1020"/>
      <c r="E117" s="1020"/>
      <c r="F117" s="1021"/>
      <c r="G117" s="1025"/>
      <c r="H117" s="1026"/>
      <c r="I117" s="1026"/>
      <c r="J117" s="1026"/>
      <c r="K117" s="1027"/>
    </row>
    <row r="118" spans="1:11" ht="15.75" hidden="1" thickBot="1" x14ac:dyDescent="0.3">
      <c r="A118" s="867" t="s">
        <v>453</v>
      </c>
      <c r="B118" s="868"/>
      <c r="C118" s="868"/>
      <c r="D118" s="868"/>
      <c r="E118" s="868"/>
      <c r="F118" s="869"/>
      <c r="G118" s="867" t="s">
        <v>454</v>
      </c>
      <c r="H118" s="868"/>
      <c r="I118" s="868"/>
      <c r="J118" s="868"/>
      <c r="K118" s="869"/>
    </row>
    <row r="119" spans="1:11" ht="15.75" hidden="1" thickBot="1" x14ac:dyDescent="0.3">
      <c r="A119" s="867"/>
      <c r="B119" s="868"/>
      <c r="C119" s="868"/>
      <c r="D119" s="868"/>
      <c r="E119" s="868"/>
      <c r="F119" s="869"/>
      <c r="G119" s="867"/>
      <c r="H119" s="868"/>
      <c r="I119" s="868"/>
      <c r="J119" s="868"/>
      <c r="K119" s="869"/>
    </row>
    <row r="120" spans="1:11" ht="15.75" hidden="1" thickBot="1" x14ac:dyDescent="0.3">
      <c r="A120" s="867"/>
      <c r="B120" s="868"/>
      <c r="C120" s="868"/>
      <c r="D120" s="868"/>
      <c r="E120" s="868"/>
      <c r="F120" s="869"/>
      <c r="G120" s="867"/>
      <c r="H120" s="868"/>
      <c r="I120" s="868"/>
      <c r="J120" s="868"/>
      <c r="K120" s="869"/>
    </row>
    <row r="121" spans="1:11" ht="15.75" hidden="1" thickBot="1" x14ac:dyDescent="0.3">
      <c r="A121" s="867"/>
      <c r="B121" s="868"/>
      <c r="C121" s="868"/>
      <c r="D121" s="868"/>
      <c r="E121" s="868"/>
      <c r="F121" s="869"/>
      <c r="G121" s="867"/>
      <c r="H121" s="868"/>
      <c r="I121" s="868"/>
      <c r="J121" s="868"/>
      <c r="K121" s="869"/>
    </row>
    <row r="122" spans="1:11" ht="15.75" hidden="1" thickBot="1" x14ac:dyDescent="0.3">
      <c r="A122" s="867"/>
      <c r="B122" s="868"/>
      <c r="C122" s="868"/>
      <c r="D122" s="868"/>
      <c r="E122" s="868"/>
      <c r="F122" s="869"/>
      <c r="G122" s="867"/>
      <c r="H122" s="868"/>
      <c r="I122" s="868"/>
      <c r="J122" s="868"/>
      <c r="K122" s="869"/>
    </row>
    <row r="123" spans="1:11" ht="15.75" hidden="1" thickBot="1" x14ac:dyDescent="0.3">
      <c r="A123" s="867"/>
      <c r="B123" s="868"/>
      <c r="C123" s="868"/>
      <c r="D123" s="868"/>
      <c r="E123" s="868"/>
      <c r="F123" s="869"/>
      <c r="G123" s="867"/>
      <c r="H123" s="868"/>
      <c r="I123" s="868"/>
      <c r="J123" s="868"/>
      <c r="K123" s="869"/>
    </row>
    <row r="124" spans="1:11" ht="15.75" hidden="1" thickBot="1" x14ac:dyDescent="0.3">
      <c r="A124" s="867"/>
      <c r="B124" s="868"/>
      <c r="C124" s="868"/>
      <c r="D124" s="868"/>
      <c r="E124" s="868"/>
      <c r="F124" s="869"/>
      <c r="G124" s="867"/>
      <c r="H124" s="868"/>
      <c r="I124" s="868"/>
      <c r="J124" s="868"/>
      <c r="K124" s="869"/>
    </row>
    <row r="125" spans="1:11" ht="15.75" hidden="1" thickBot="1" x14ac:dyDescent="0.3">
      <c r="A125" s="867"/>
      <c r="B125" s="868"/>
      <c r="C125" s="868"/>
      <c r="D125" s="868"/>
      <c r="E125" s="868"/>
      <c r="F125" s="869"/>
      <c r="G125" s="867"/>
      <c r="H125" s="868"/>
      <c r="I125" s="868"/>
      <c r="J125" s="868"/>
      <c r="K125" s="869"/>
    </row>
    <row r="126" spans="1:11" ht="15.75" hidden="1" thickBot="1" x14ac:dyDescent="0.3">
      <c r="A126" s="867"/>
      <c r="B126" s="868"/>
      <c r="C126" s="868"/>
      <c r="D126" s="868"/>
      <c r="E126" s="868"/>
      <c r="F126" s="869"/>
      <c r="G126" s="867"/>
      <c r="H126" s="868"/>
      <c r="I126" s="868"/>
      <c r="J126" s="868"/>
      <c r="K126" s="869"/>
    </row>
    <row r="127" spans="1:11" ht="15.75" hidden="1" thickBot="1" x14ac:dyDescent="0.3">
      <c r="A127" s="867"/>
      <c r="B127" s="868"/>
      <c r="C127" s="868"/>
      <c r="D127" s="868"/>
      <c r="E127" s="868"/>
      <c r="F127" s="869"/>
      <c r="G127" s="867"/>
      <c r="H127" s="868"/>
      <c r="I127" s="868"/>
      <c r="J127" s="868"/>
      <c r="K127" s="869"/>
    </row>
    <row r="128" spans="1:11" ht="15.75" hidden="1" thickBot="1" x14ac:dyDescent="0.3">
      <c r="A128" s="867"/>
      <c r="B128" s="868"/>
      <c r="C128" s="868"/>
      <c r="D128" s="868"/>
      <c r="E128" s="868"/>
      <c r="F128" s="869"/>
      <c r="G128" s="867"/>
      <c r="H128" s="868"/>
      <c r="I128" s="868"/>
      <c r="J128" s="868"/>
      <c r="K128" s="869"/>
    </row>
    <row r="129" spans="1:11" ht="15.75" hidden="1" thickBot="1" x14ac:dyDescent="0.3">
      <c r="A129" s="867"/>
      <c r="B129" s="868"/>
      <c r="C129" s="868"/>
      <c r="D129" s="868"/>
      <c r="E129" s="868"/>
      <c r="F129" s="869"/>
      <c r="G129" s="867"/>
      <c r="H129" s="868"/>
      <c r="I129" s="868"/>
      <c r="J129" s="868"/>
      <c r="K129" s="869"/>
    </row>
    <row r="130" spans="1:11" ht="15.75" hidden="1" thickBot="1" x14ac:dyDescent="0.3">
      <c r="A130" s="867"/>
      <c r="B130" s="868"/>
      <c r="C130" s="868"/>
      <c r="D130" s="868"/>
      <c r="E130" s="868"/>
      <c r="F130" s="869"/>
      <c r="G130" s="867"/>
      <c r="H130" s="868"/>
      <c r="I130" s="868"/>
      <c r="J130" s="868"/>
      <c r="K130" s="869"/>
    </row>
    <row r="131" spans="1:11" ht="15.75" hidden="1" thickBot="1" x14ac:dyDescent="0.3">
      <c r="A131" s="867"/>
      <c r="B131" s="868"/>
      <c r="C131" s="868"/>
      <c r="D131" s="868"/>
      <c r="E131" s="868"/>
      <c r="F131" s="869"/>
      <c r="G131" s="867"/>
      <c r="H131" s="868"/>
      <c r="I131" s="868"/>
      <c r="J131" s="868"/>
      <c r="K131" s="869"/>
    </row>
    <row r="132" spans="1:11" ht="15.75" hidden="1" thickBot="1" x14ac:dyDescent="0.3">
      <c r="A132" s="1016" t="s">
        <v>1015</v>
      </c>
      <c r="B132" s="1017"/>
      <c r="C132" s="1017"/>
      <c r="D132" s="1017"/>
      <c r="E132" s="1017"/>
      <c r="F132" s="1018"/>
      <c r="G132" s="1022" t="s">
        <v>1016</v>
      </c>
      <c r="H132" s="1023"/>
      <c r="I132" s="1023"/>
      <c r="J132" s="1023"/>
      <c r="K132" s="1024"/>
    </row>
    <row r="133" spans="1:11" ht="15.75" hidden="1" thickBot="1" x14ac:dyDescent="0.3">
      <c r="A133" s="1019"/>
      <c r="B133" s="1020"/>
      <c r="C133" s="1020"/>
      <c r="D133" s="1020"/>
      <c r="E133" s="1020"/>
      <c r="F133" s="1021"/>
      <c r="G133" s="1025"/>
      <c r="H133" s="1026"/>
      <c r="I133" s="1026"/>
      <c r="J133" s="1026"/>
      <c r="K133" s="1027"/>
    </row>
    <row r="134" spans="1:11" x14ac:dyDescent="0.25">
      <c r="A134" s="864" t="s">
        <v>502</v>
      </c>
      <c r="B134" s="865"/>
      <c r="C134" s="865"/>
      <c r="D134" s="865"/>
      <c r="E134" s="865"/>
      <c r="F134" s="866"/>
      <c r="G134" s="864" t="s">
        <v>503</v>
      </c>
      <c r="H134" s="865"/>
      <c r="I134" s="865"/>
      <c r="J134" s="865"/>
      <c r="K134" s="866"/>
    </row>
    <row r="135" spans="1:11" x14ac:dyDescent="0.25">
      <c r="A135" s="867"/>
      <c r="B135" s="868"/>
      <c r="C135" s="868"/>
      <c r="D135" s="868"/>
      <c r="E135" s="868"/>
      <c r="F135" s="869"/>
      <c r="G135" s="867"/>
      <c r="H135" s="868"/>
      <c r="I135" s="868"/>
      <c r="J135" s="868"/>
      <c r="K135" s="869"/>
    </row>
    <row r="136" spans="1:11" x14ac:dyDescent="0.25">
      <c r="A136" s="867"/>
      <c r="B136" s="868"/>
      <c r="C136" s="868"/>
      <c r="D136" s="868"/>
      <c r="E136" s="868"/>
      <c r="F136" s="869"/>
      <c r="G136" s="867"/>
      <c r="H136" s="868"/>
      <c r="I136" s="868"/>
      <c r="J136" s="868"/>
      <c r="K136" s="869"/>
    </row>
    <row r="137" spans="1:11" x14ac:dyDescent="0.25">
      <c r="A137" s="867"/>
      <c r="B137" s="868"/>
      <c r="C137" s="868"/>
      <c r="D137" s="868"/>
      <c r="E137" s="868"/>
      <c r="F137" s="869"/>
      <c r="G137" s="867"/>
      <c r="H137" s="868"/>
      <c r="I137" s="868"/>
      <c r="J137" s="868"/>
      <c r="K137" s="869"/>
    </row>
    <row r="138" spans="1:11" x14ac:dyDescent="0.25">
      <c r="A138" s="867"/>
      <c r="B138" s="868"/>
      <c r="C138" s="868"/>
      <c r="D138" s="868"/>
      <c r="E138" s="868"/>
      <c r="F138" s="869"/>
      <c r="G138" s="867"/>
      <c r="H138" s="868"/>
      <c r="I138" s="868"/>
      <c r="J138" s="868"/>
      <c r="K138" s="869"/>
    </row>
    <row r="139" spans="1:11" x14ac:dyDescent="0.25">
      <c r="A139" s="867"/>
      <c r="B139" s="868"/>
      <c r="C139" s="868"/>
      <c r="D139" s="868"/>
      <c r="E139" s="868"/>
      <c r="F139" s="869"/>
      <c r="G139" s="867"/>
      <c r="H139" s="868"/>
      <c r="I139" s="868"/>
      <c r="J139" s="868"/>
      <c r="K139" s="869"/>
    </row>
    <row r="140" spans="1:11" x14ac:dyDescent="0.25">
      <c r="A140" s="867"/>
      <c r="B140" s="868"/>
      <c r="C140" s="868"/>
      <c r="D140" s="868"/>
      <c r="E140" s="868"/>
      <c r="F140" s="869"/>
      <c r="G140" s="867"/>
      <c r="H140" s="868"/>
      <c r="I140" s="868"/>
      <c r="J140" s="868"/>
      <c r="K140" s="869"/>
    </row>
    <row r="141" spans="1:11" x14ac:dyDescent="0.25">
      <c r="A141" s="867"/>
      <c r="B141" s="868"/>
      <c r="C141" s="868"/>
      <c r="D141" s="868"/>
      <c r="E141" s="868"/>
      <c r="F141" s="869"/>
      <c r="G141" s="867"/>
      <c r="H141" s="868"/>
      <c r="I141" s="868"/>
      <c r="J141" s="868"/>
      <c r="K141" s="869"/>
    </row>
    <row r="142" spans="1:11" x14ac:dyDescent="0.25">
      <c r="A142" s="867"/>
      <c r="B142" s="868"/>
      <c r="C142" s="868"/>
      <c r="D142" s="868"/>
      <c r="E142" s="868"/>
      <c r="F142" s="869"/>
      <c r="G142" s="867"/>
      <c r="H142" s="868"/>
      <c r="I142" s="868"/>
      <c r="J142" s="868"/>
      <c r="K142" s="869"/>
    </row>
    <row r="143" spans="1:11" x14ac:dyDescent="0.25">
      <c r="A143" s="867"/>
      <c r="B143" s="868"/>
      <c r="C143" s="868"/>
      <c r="D143" s="868"/>
      <c r="E143" s="868"/>
      <c r="F143" s="869"/>
      <c r="G143" s="867"/>
      <c r="H143" s="868"/>
      <c r="I143" s="868"/>
      <c r="J143" s="868"/>
      <c r="K143" s="869"/>
    </row>
    <row r="144" spans="1:11" x14ac:dyDescent="0.25">
      <c r="A144" s="867"/>
      <c r="B144" s="868"/>
      <c r="C144" s="868"/>
      <c r="D144" s="868"/>
      <c r="E144" s="868"/>
      <c r="F144" s="869"/>
      <c r="G144" s="867"/>
      <c r="H144" s="868"/>
      <c r="I144" s="868"/>
      <c r="J144" s="868"/>
      <c r="K144" s="869"/>
    </row>
    <row r="145" spans="1:11" x14ac:dyDescent="0.25">
      <c r="A145" s="867"/>
      <c r="B145" s="868"/>
      <c r="C145" s="868"/>
      <c r="D145" s="868"/>
      <c r="E145" s="868"/>
      <c r="F145" s="869"/>
      <c r="G145" s="867"/>
      <c r="H145" s="868"/>
      <c r="I145" s="868"/>
      <c r="J145" s="868"/>
      <c r="K145" s="869"/>
    </row>
    <row r="146" spans="1:11" x14ac:dyDescent="0.25">
      <c r="A146" s="867"/>
      <c r="B146" s="868"/>
      <c r="C146" s="868"/>
      <c r="D146" s="868"/>
      <c r="E146" s="868"/>
      <c r="F146" s="869"/>
      <c r="G146" s="867"/>
      <c r="H146" s="868"/>
      <c r="I146" s="868"/>
      <c r="J146" s="868"/>
      <c r="K146" s="869"/>
    </row>
    <row r="147" spans="1:11" ht="15.75" thickBot="1" x14ac:dyDescent="0.3">
      <c r="A147" s="867"/>
      <c r="B147" s="868"/>
      <c r="C147" s="868"/>
      <c r="D147" s="868"/>
      <c r="E147" s="868"/>
      <c r="F147" s="869"/>
      <c r="G147" s="867"/>
      <c r="H147" s="868"/>
      <c r="I147" s="868"/>
      <c r="J147" s="868"/>
      <c r="K147" s="869"/>
    </row>
    <row r="148" spans="1:11" x14ac:dyDescent="0.25">
      <c r="A148" s="1016" t="s">
        <v>1286</v>
      </c>
      <c r="B148" s="1017"/>
      <c r="C148" s="1017"/>
      <c r="D148" s="1017"/>
      <c r="E148" s="1017"/>
      <c r="F148" s="1018"/>
      <c r="G148" s="1022" t="s">
        <v>1287</v>
      </c>
      <c r="H148" s="1023"/>
      <c r="I148" s="1023"/>
      <c r="J148" s="1023"/>
      <c r="K148" s="1024"/>
    </row>
    <row r="149" spans="1:11" ht="15.75" thickBot="1" x14ac:dyDescent="0.3">
      <c r="A149" s="1019"/>
      <c r="B149" s="1020"/>
      <c r="C149" s="1020"/>
      <c r="D149" s="1020"/>
      <c r="E149" s="1020"/>
      <c r="F149" s="1021"/>
      <c r="G149" s="1025"/>
      <c r="H149" s="1026"/>
      <c r="I149" s="1026"/>
      <c r="J149" s="1026"/>
      <c r="K149" s="1027"/>
    </row>
    <row r="150" spans="1:11" x14ac:dyDescent="0.25">
      <c r="A150" s="864" t="s">
        <v>504</v>
      </c>
      <c r="B150" s="865"/>
      <c r="C150" s="865"/>
      <c r="D150" s="865"/>
      <c r="E150" s="865"/>
      <c r="F150" s="866"/>
      <c r="G150" s="864"/>
      <c r="H150" s="865"/>
      <c r="I150" s="865"/>
      <c r="J150" s="865"/>
      <c r="K150" s="866"/>
    </row>
    <row r="151" spans="1:11" x14ac:dyDescent="0.25">
      <c r="A151" s="867"/>
      <c r="B151" s="868"/>
      <c r="C151" s="868"/>
      <c r="D151" s="868"/>
      <c r="E151" s="868"/>
      <c r="F151" s="869"/>
      <c r="G151" s="867"/>
      <c r="H151" s="868"/>
      <c r="I151" s="868"/>
      <c r="J151" s="868"/>
      <c r="K151" s="869"/>
    </row>
    <row r="152" spans="1:11" x14ac:dyDescent="0.25">
      <c r="A152" s="867"/>
      <c r="B152" s="868"/>
      <c r="C152" s="868"/>
      <c r="D152" s="868"/>
      <c r="E152" s="868"/>
      <c r="F152" s="869"/>
      <c r="G152" s="867"/>
      <c r="H152" s="868"/>
      <c r="I152" s="868"/>
      <c r="J152" s="868"/>
      <c r="K152" s="869"/>
    </row>
    <row r="153" spans="1:11" x14ac:dyDescent="0.25">
      <c r="A153" s="867"/>
      <c r="B153" s="868"/>
      <c r="C153" s="868"/>
      <c r="D153" s="868"/>
      <c r="E153" s="868"/>
      <c r="F153" s="869"/>
      <c r="G153" s="867"/>
      <c r="H153" s="868"/>
      <c r="I153" s="868"/>
      <c r="J153" s="868"/>
      <c r="K153" s="869"/>
    </row>
    <row r="154" spans="1:11" x14ac:dyDescent="0.25">
      <c r="A154" s="867"/>
      <c r="B154" s="868"/>
      <c r="C154" s="868"/>
      <c r="D154" s="868"/>
      <c r="E154" s="868"/>
      <c r="F154" s="869"/>
      <c r="G154" s="867"/>
      <c r="H154" s="868"/>
      <c r="I154" s="868"/>
      <c r="J154" s="868"/>
      <c r="K154" s="869"/>
    </row>
    <row r="155" spans="1:11" x14ac:dyDescent="0.25">
      <c r="A155" s="867"/>
      <c r="B155" s="868"/>
      <c r="C155" s="868"/>
      <c r="D155" s="868"/>
      <c r="E155" s="868"/>
      <c r="F155" s="869"/>
      <c r="G155" s="867"/>
      <c r="H155" s="868"/>
      <c r="I155" s="868"/>
      <c r="J155" s="868"/>
      <c r="K155" s="869"/>
    </row>
    <row r="156" spans="1:11" x14ac:dyDescent="0.25">
      <c r="A156" s="867"/>
      <c r="B156" s="868"/>
      <c r="C156" s="868"/>
      <c r="D156" s="868"/>
      <c r="E156" s="868"/>
      <c r="F156" s="869"/>
      <c r="G156" s="867"/>
      <c r="H156" s="868"/>
      <c r="I156" s="868"/>
      <c r="J156" s="868"/>
      <c r="K156" s="869"/>
    </row>
    <row r="157" spans="1:11" x14ac:dyDescent="0.25">
      <c r="A157" s="867"/>
      <c r="B157" s="868"/>
      <c r="C157" s="868"/>
      <c r="D157" s="868"/>
      <c r="E157" s="868"/>
      <c r="F157" s="869"/>
      <c r="G157" s="867"/>
      <c r="H157" s="868"/>
      <c r="I157" s="868"/>
      <c r="J157" s="868"/>
      <c r="K157" s="869"/>
    </row>
    <row r="158" spans="1:11" x14ac:dyDescent="0.25">
      <c r="A158" s="867"/>
      <c r="B158" s="868"/>
      <c r="C158" s="868"/>
      <c r="D158" s="868"/>
      <c r="E158" s="868"/>
      <c r="F158" s="869"/>
      <c r="G158" s="867"/>
      <c r="H158" s="868"/>
      <c r="I158" s="868"/>
      <c r="J158" s="868"/>
      <c r="K158" s="869"/>
    </row>
    <row r="159" spans="1:11" x14ac:dyDescent="0.25">
      <c r="A159" s="867"/>
      <c r="B159" s="868"/>
      <c r="C159" s="868"/>
      <c r="D159" s="868"/>
      <c r="E159" s="868"/>
      <c r="F159" s="869"/>
      <c r="G159" s="867"/>
      <c r="H159" s="868"/>
      <c r="I159" s="868"/>
      <c r="J159" s="868"/>
      <c r="K159" s="869"/>
    </row>
    <row r="160" spans="1:11" x14ac:dyDescent="0.25">
      <c r="A160" s="867"/>
      <c r="B160" s="868"/>
      <c r="C160" s="868"/>
      <c r="D160" s="868"/>
      <c r="E160" s="868"/>
      <c r="F160" s="869"/>
      <c r="G160" s="867"/>
      <c r="H160" s="868"/>
      <c r="I160" s="868"/>
      <c r="J160" s="868"/>
      <c r="K160" s="869"/>
    </row>
    <row r="161" spans="1:11" x14ac:dyDescent="0.25">
      <c r="A161" s="867"/>
      <c r="B161" s="868"/>
      <c r="C161" s="868"/>
      <c r="D161" s="868"/>
      <c r="E161" s="868"/>
      <c r="F161" s="869"/>
      <c r="G161" s="867"/>
      <c r="H161" s="868"/>
      <c r="I161" s="868"/>
      <c r="J161" s="868"/>
      <c r="K161" s="869"/>
    </row>
    <row r="162" spans="1:11" x14ac:dyDescent="0.25">
      <c r="A162" s="867"/>
      <c r="B162" s="868"/>
      <c r="C162" s="868"/>
      <c r="D162" s="868"/>
      <c r="E162" s="868"/>
      <c r="F162" s="869"/>
      <c r="G162" s="867"/>
      <c r="H162" s="868"/>
      <c r="I162" s="868"/>
      <c r="J162" s="868"/>
      <c r="K162" s="869"/>
    </row>
    <row r="163" spans="1:11" ht="15.75" thickBot="1" x14ac:dyDescent="0.3">
      <c r="A163" s="867"/>
      <c r="B163" s="868"/>
      <c r="C163" s="868"/>
      <c r="D163" s="868"/>
      <c r="E163" s="868"/>
      <c r="F163" s="869"/>
      <c r="G163" s="867"/>
      <c r="H163" s="868"/>
      <c r="I163" s="868"/>
      <c r="J163" s="868"/>
      <c r="K163" s="869"/>
    </row>
    <row r="164" spans="1:11" x14ac:dyDescent="0.25">
      <c r="A164" s="1022" t="s">
        <v>1288</v>
      </c>
      <c r="B164" s="1023"/>
      <c r="C164" s="1023"/>
      <c r="D164" s="1023"/>
      <c r="E164" s="1023"/>
      <c r="F164" s="1024"/>
      <c r="G164" s="1022" t="s">
        <v>1289</v>
      </c>
      <c r="H164" s="1023"/>
      <c r="I164" s="1023"/>
      <c r="J164" s="1023"/>
      <c r="K164" s="1024"/>
    </row>
    <row r="165" spans="1:11" ht="15.75" thickBot="1" x14ac:dyDescent="0.3">
      <c r="A165" s="1025"/>
      <c r="B165" s="1026"/>
      <c r="C165" s="1026"/>
      <c r="D165" s="1026"/>
      <c r="E165" s="1026"/>
      <c r="F165" s="1027"/>
      <c r="G165" s="1025"/>
      <c r="H165" s="1026"/>
      <c r="I165" s="1026"/>
      <c r="J165" s="1026"/>
      <c r="K165" s="1027"/>
    </row>
    <row r="166" spans="1:11" ht="0.75" customHeight="1" thickBot="1" x14ac:dyDescent="0.3">
      <c r="A166" s="1019"/>
      <c r="B166" s="1020"/>
      <c r="C166" s="1020"/>
      <c r="D166" s="1020"/>
      <c r="E166" s="1020"/>
      <c r="F166" s="1021"/>
      <c r="G166" s="1025"/>
      <c r="H166" s="1026"/>
      <c r="I166" s="1026"/>
      <c r="J166" s="1026"/>
      <c r="K166" s="1027"/>
    </row>
    <row r="167" spans="1:11" x14ac:dyDescent="0.25">
      <c r="A167" s="864" t="s">
        <v>502</v>
      </c>
      <c r="B167" s="865"/>
      <c r="C167" s="865"/>
      <c r="D167" s="865"/>
      <c r="E167" s="865"/>
      <c r="F167" s="866"/>
      <c r="G167" s="864" t="s">
        <v>503</v>
      </c>
      <c r="H167" s="865"/>
      <c r="I167" s="865"/>
      <c r="J167" s="865"/>
      <c r="K167" s="866"/>
    </row>
    <row r="168" spans="1:11" x14ac:dyDescent="0.25">
      <c r="A168" s="867"/>
      <c r="B168" s="868"/>
      <c r="C168" s="868"/>
      <c r="D168" s="868"/>
      <c r="E168" s="868"/>
      <c r="F168" s="869"/>
      <c r="G168" s="867"/>
      <c r="H168" s="868"/>
      <c r="I168" s="868"/>
      <c r="J168" s="868"/>
      <c r="K168" s="869"/>
    </row>
    <row r="169" spans="1:11" x14ac:dyDescent="0.25">
      <c r="A169" s="867"/>
      <c r="B169" s="868"/>
      <c r="C169" s="868"/>
      <c r="D169" s="868"/>
      <c r="E169" s="868"/>
      <c r="F169" s="869"/>
      <c r="G169" s="867"/>
      <c r="H169" s="868"/>
      <c r="I169" s="868"/>
      <c r="J169" s="868"/>
      <c r="K169" s="869"/>
    </row>
    <row r="170" spans="1:11" x14ac:dyDescent="0.25">
      <c r="A170" s="867"/>
      <c r="B170" s="868"/>
      <c r="C170" s="868"/>
      <c r="D170" s="868"/>
      <c r="E170" s="868"/>
      <c r="F170" s="869"/>
      <c r="G170" s="867"/>
      <c r="H170" s="868"/>
      <c r="I170" s="868"/>
      <c r="J170" s="868"/>
      <c r="K170" s="869"/>
    </row>
    <row r="171" spans="1:11" x14ac:dyDescent="0.25">
      <c r="A171" s="867"/>
      <c r="B171" s="868"/>
      <c r="C171" s="868"/>
      <c r="D171" s="868"/>
      <c r="E171" s="868"/>
      <c r="F171" s="869"/>
      <c r="G171" s="867"/>
      <c r="H171" s="868"/>
      <c r="I171" s="868"/>
      <c r="J171" s="868"/>
      <c r="K171" s="869"/>
    </row>
    <row r="172" spans="1:11" x14ac:dyDescent="0.25">
      <c r="A172" s="867"/>
      <c r="B172" s="868"/>
      <c r="C172" s="868"/>
      <c r="D172" s="868"/>
      <c r="E172" s="868"/>
      <c r="F172" s="869"/>
      <c r="G172" s="867"/>
      <c r="H172" s="868"/>
      <c r="I172" s="868"/>
      <c r="J172" s="868"/>
      <c r="K172" s="869"/>
    </row>
    <row r="173" spans="1:11" x14ac:dyDescent="0.25">
      <c r="A173" s="867"/>
      <c r="B173" s="868"/>
      <c r="C173" s="868"/>
      <c r="D173" s="868"/>
      <c r="E173" s="868"/>
      <c r="F173" s="869"/>
      <c r="G173" s="867"/>
      <c r="H173" s="868"/>
      <c r="I173" s="868"/>
      <c r="J173" s="868"/>
      <c r="K173" s="869"/>
    </row>
    <row r="174" spans="1:11" x14ac:dyDescent="0.25">
      <c r="A174" s="867"/>
      <c r="B174" s="868"/>
      <c r="C174" s="868"/>
      <c r="D174" s="868"/>
      <c r="E174" s="868"/>
      <c r="F174" s="869"/>
      <c r="G174" s="867"/>
      <c r="H174" s="868"/>
      <c r="I174" s="868"/>
      <c r="J174" s="868"/>
      <c r="K174" s="869"/>
    </row>
    <row r="175" spans="1:11" x14ac:dyDescent="0.25">
      <c r="A175" s="867"/>
      <c r="B175" s="868"/>
      <c r="C175" s="868"/>
      <c r="D175" s="868"/>
      <c r="E175" s="868"/>
      <c r="F175" s="869"/>
      <c r="G175" s="867"/>
      <c r="H175" s="868"/>
      <c r="I175" s="868"/>
      <c r="J175" s="868"/>
      <c r="K175" s="869"/>
    </row>
    <row r="176" spans="1:11" x14ac:dyDescent="0.25">
      <c r="A176" s="867"/>
      <c r="B176" s="868"/>
      <c r="C176" s="868"/>
      <c r="D176" s="868"/>
      <c r="E176" s="868"/>
      <c r="F176" s="869"/>
      <c r="G176" s="867"/>
      <c r="H176" s="868"/>
      <c r="I176" s="868"/>
      <c r="J176" s="868"/>
      <c r="K176" s="869"/>
    </row>
    <row r="177" spans="1:11" x14ac:dyDescent="0.25">
      <c r="A177" s="867"/>
      <c r="B177" s="868"/>
      <c r="C177" s="868"/>
      <c r="D177" s="868"/>
      <c r="E177" s="868"/>
      <c r="F177" s="869"/>
      <c r="G177" s="867"/>
      <c r="H177" s="868"/>
      <c r="I177" s="868"/>
      <c r="J177" s="868"/>
      <c r="K177" s="869"/>
    </row>
    <row r="178" spans="1:11" x14ac:dyDescent="0.25">
      <c r="A178" s="867"/>
      <c r="B178" s="868"/>
      <c r="C178" s="868"/>
      <c r="D178" s="868"/>
      <c r="E178" s="868"/>
      <c r="F178" s="869"/>
      <c r="G178" s="867"/>
      <c r="H178" s="868"/>
      <c r="I178" s="868"/>
      <c r="J178" s="868"/>
      <c r="K178" s="869"/>
    </row>
    <row r="179" spans="1:11" x14ac:dyDescent="0.25">
      <c r="A179" s="867"/>
      <c r="B179" s="868"/>
      <c r="C179" s="868"/>
      <c r="D179" s="868"/>
      <c r="E179" s="868"/>
      <c r="F179" s="869"/>
      <c r="G179" s="867"/>
      <c r="H179" s="868"/>
      <c r="I179" s="868"/>
      <c r="J179" s="868"/>
      <c r="K179" s="869"/>
    </row>
    <row r="180" spans="1:11" ht="15.75" thickBot="1" x14ac:dyDescent="0.3">
      <c r="A180" s="867"/>
      <c r="B180" s="868"/>
      <c r="C180" s="868"/>
      <c r="D180" s="868"/>
      <c r="E180" s="868"/>
      <c r="F180" s="869"/>
      <c r="G180" s="867"/>
      <c r="H180" s="868"/>
      <c r="I180" s="868"/>
      <c r="J180" s="868"/>
      <c r="K180" s="869"/>
    </row>
    <row r="181" spans="1:11" x14ac:dyDescent="0.25">
      <c r="A181" s="1016" t="s">
        <v>1290</v>
      </c>
      <c r="B181" s="1017"/>
      <c r="C181" s="1017"/>
      <c r="D181" s="1017"/>
      <c r="E181" s="1017"/>
      <c r="F181" s="1018"/>
      <c r="G181" s="1022" t="s">
        <v>1290</v>
      </c>
      <c r="H181" s="1023"/>
      <c r="I181" s="1023"/>
      <c r="J181" s="1023"/>
      <c r="K181" s="1024"/>
    </row>
    <row r="182" spans="1:11" ht="15.75" thickBot="1" x14ac:dyDescent="0.3">
      <c r="A182" s="1019"/>
      <c r="B182" s="1020"/>
      <c r="C182" s="1020"/>
      <c r="D182" s="1020"/>
      <c r="E182" s="1020"/>
      <c r="F182" s="1021"/>
      <c r="G182" s="1025"/>
      <c r="H182" s="1026"/>
      <c r="I182" s="1026"/>
      <c r="J182" s="1026"/>
      <c r="K182" s="1027"/>
    </row>
    <row r="183" spans="1:11" ht="15" customHeight="1" x14ac:dyDescent="0.25">
      <c r="A183" s="864" t="s">
        <v>502</v>
      </c>
      <c r="B183" s="865"/>
      <c r="C183" s="865"/>
      <c r="D183" s="865"/>
      <c r="E183" s="865"/>
      <c r="F183" s="866"/>
      <c r="G183" s="864" t="s">
        <v>503</v>
      </c>
      <c r="H183" s="865"/>
      <c r="I183" s="865"/>
      <c r="J183" s="865"/>
      <c r="K183" s="866"/>
    </row>
    <row r="184" spans="1:11" ht="15" customHeight="1" x14ac:dyDescent="0.25">
      <c r="A184" s="867"/>
      <c r="B184" s="868"/>
      <c r="C184" s="868"/>
      <c r="D184" s="868"/>
      <c r="E184" s="868"/>
      <c r="F184" s="869"/>
      <c r="G184" s="867"/>
      <c r="H184" s="868"/>
      <c r="I184" s="868"/>
      <c r="J184" s="868"/>
      <c r="K184" s="869"/>
    </row>
    <row r="185" spans="1:11" ht="15" customHeight="1" x14ac:dyDescent="0.25">
      <c r="A185" s="867"/>
      <c r="B185" s="868"/>
      <c r="C185" s="868"/>
      <c r="D185" s="868"/>
      <c r="E185" s="868"/>
      <c r="F185" s="869"/>
      <c r="G185" s="867"/>
      <c r="H185" s="868"/>
      <c r="I185" s="868"/>
      <c r="J185" s="868"/>
      <c r="K185" s="869"/>
    </row>
    <row r="186" spans="1:11" ht="15" customHeight="1" x14ac:dyDescent="0.25">
      <c r="A186" s="867"/>
      <c r="B186" s="868"/>
      <c r="C186" s="868"/>
      <c r="D186" s="868"/>
      <c r="E186" s="868"/>
      <c r="F186" s="869"/>
      <c r="G186" s="867"/>
      <c r="H186" s="868"/>
      <c r="I186" s="868"/>
      <c r="J186" s="868"/>
      <c r="K186" s="869"/>
    </row>
    <row r="187" spans="1:11" ht="15" customHeight="1" x14ac:dyDescent="0.25">
      <c r="A187" s="867"/>
      <c r="B187" s="868"/>
      <c r="C187" s="868"/>
      <c r="D187" s="868"/>
      <c r="E187" s="868"/>
      <c r="F187" s="869"/>
      <c r="G187" s="867"/>
      <c r="H187" s="868"/>
      <c r="I187" s="868"/>
      <c r="J187" s="868"/>
      <c r="K187" s="869"/>
    </row>
    <row r="188" spans="1:11" ht="15" customHeight="1" x14ac:dyDescent="0.25">
      <c r="A188" s="867"/>
      <c r="B188" s="868"/>
      <c r="C188" s="868"/>
      <c r="D188" s="868"/>
      <c r="E188" s="868"/>
      <c r="F188" s="869"/>
      <c r="G188" s="867"/>
      <c r="H188" s="868"/>
      <c r="I188" s="868"/>
      <c r="J188" s="868"/>
      <c r="K188" s="869"/>
    </row>
    <row r="189" spans="1:11" ht="15" customHeight="1" x14ac:dyDescent="0.25">
      <c r="A189" s="867"/>
      <c r="B189" s="868"/>
      <c r="C189" s="868"/>
      <c r="D189" s="868"/>
      <c r="E189" s="868"/>
      <c r="F189" s="869"/>
      <c r="G189" s="867"/>
      <c r="H189" s="868"/>
      <c r="I189" s="868"/>
      <c r="J189" s="868"/>
      <c r="K189" s="869"/>
    </row>
    <row r="190" spans="1:11" ht="15" customHeight="1" x14ac:dyDescent="0.25">
      <c r="A190" s="867"/>
      <c r="B190" s="868"/>
      <c r="C190" s="868"/>
      <c r="D190" s="868"/>
      <c r="E190" s="868"/>
      <c r="F190" s="869"/>
      <c r="G190" s="867"/>
      <c r="H190" s="868"/>
      <c r="I190" s="868"/>
      <c r="J190" s="868"/>
      <c r="K190" s="869"/>
    </row>
    <row r="191" spans="1:11" ht="15" customHeight="1" x14ac:dyDescent="0.25">
      <c r="A191" s="867"/>
      <c r="B191" s="868"/>
      <c r="C191" s="868"/>
      <c r="D191" s="868"/>
      <c r="E191" s="868"/>
      <c r="F191" s="869"/>
      <c r="G191" s="867"/>
      <c r="H191" s="868"/>
      <c r="I191" s="868"/>
      <c r="J191" s="868"/>
      <c r="K191" s="869"/>
    </row>
    <row r="192" spans="1:11" ht="15" customHeight="1" x14ac:dyDescent="0.25">
      <c r="A192" s="867"/>
      <c r="B192" s="868"/>
      <c r="C192" s="868"/>
      <c r="D192" s="868"/>
      <c r="E192" s="868"/>
      <c r="F192" s="869"/>
      <c r="G192" s="867"/>
      <c r="H192" s="868"/>
      <c r="I192" s="868"/>
      <c r="J192" s="868"/>
      <c r="K192" s="869"/>
    </row>
    <row r="193" spans="1:11" ht="15" customHeight="1" x14ac:dyDescent="0.25">
      <c r="A193" s="867"/>
      <c r="B193" s="868"/>
      <c r="C193" s="868"/>
      <c r="D193" s="868"/>
      <c r="E193" s="868"/>
      <c r="F193" s="869"/>
      <c r="G193" s="867"/>
      <c r="H193" s="868"/>
      <c r="I193" s="868"/>
      <c r="J193" s="868"/>
      <c r="K193" s="869"/>
    </row>
    <row r="194" spans="1:11" ht="15" customHeight="1" x14ac:dyDescent="0.25">
      <c r="A194" s="867"/>
      <c r="B194" s="868"/>
      <c r="C194" s="868"/>
      <c r="D194" s="868"/>
      <c r="E194" s="868"/>
      <c r="F194" s="869"/>
      <c r="G194" s="867"/>
      <c r="H194" s="868"/>
      <c r="I194" s="868"/>
      <c r="J194" s="868"/>
      <c r="K194" s="869"/>
    </row>
    <row r="195" spans="1:11" ht="15" customHeight="1" x14ac:dyDescent="0.25">
      <c r="A195" s="867"/>
      <c r="B195" s="868"/>
      <c r="C195" s="868"/>
      <c r="D195" s="868"/>
      <c r="E195" s="868"/>
      <c r="F195" s="869"/>
      <c r="G195" s="867"/>
      <c r="H195" s="868"/>
      <c r="I195" s="868"/>
      <c r="J195" s="868"/>
      <c r="K195" s="869"/>
    </row>
    <row r="196" spans="1:11" ht="15" customHeight="1" thickBot="1" x14ac:dyDescent="0.3">
      <c r="A196" s="867"/>
      <c r="B196" s="868"/>
      <c r="C196" s="868"/>
      <c r="D196" s="868"/>
      <c r="E196" s="868"/>
      <c r="F196" s="869"/>
      <c r="G196" s="867"/>
      <c r="H196" s="868"/>
      <c r="I196" s="868"/>
      <c r="J196" s="868"/>
      <c r="K196" s="869"/>
    </row>
    <row r="197" spans="1:11" ht="15" customHeight="1" x14ac:dyDescent="0.25">
      <c r="A197" s="1016" t="s">
        <v>1291</v>
      </c>
      <c r="B197" s="1017"/>
      <c r="C197" s="1017"/>
      <c r="D197" s="1017"/>
      <c r="E197" s="1017"/>
      <c r="F197" s="1018"/>
      <c r="G197" s="1022" t="s">
        <v>1291</v>
      </c>
      <c r="H197" s="1023"/>
      <c r="I197" s="1023"/>
      <c r="J197" s="1023"/>
      <c r="K197" s="1024"/>
    </row>
    <row r="198" spans="1:11" ht="15" customHeight="1" thickBot="1" x14ac:dyDescent="0.3">
      <c r="A198" s="1019"/>
      <c r="B198" s="1020"/>
      <c r="C198" s="1020"/>
      <c r="D198" s="1020"/>
      <c r="E198" s="1020"/>
      <c r="F198" s="1021"/>
      <c r="G198" s="1025"/>
      <c r="H198" s="1026"/>
      <c r="I198" s="1026"/>
      <c r="J198" s="1026"/>
      <c r="K198" s="1027"/>
    </row>
    <row r="199" spans="1:11" ht="15" customHeight="1" x14ac:dyDescent="0.25">
      <c r="A199" s="864" t="s">
        <v>502</v>
      </c>
      <c r="B199" s="865"/>
      <c r="C199" s="865"/>
      <c r="D199" s="865"/>
      <c r="E199" s="865"/>
      <c r="F199" s="866"/>
      <c r="G199" s="864" t="s">
        <v>503</v>
      </c>
      <c r="H199" s="865"/>
      <c r="I199" s="865"/>
      <c r="J199" s="865"/>
      <c r="K199" s="866"/>
    </row>
    <row r="200" spans="1:11" ht="15" customHeight="1" x14ac:dyDescent="0.25">
      <c r="A200" s="867"/>
      <c r="B200" s="868"/>
      <c r="C200" s="868"/>
      <c r="D200" s="868"/>
      <c r="E200" s="868"/>
      <c r="F200" s="869"/>
      <c r="G200" s="867"/>
      <c r="H200" s="868"/>
      <c r="I200" s="868"/>
      <c r="J200" s="868"/>
      <c r="K200" s="869"/>
    </row>
    <row r="201" spans="1:11" ht="15" customHeight="1" x14ac:dyDescent="0.25">
      <c r="A201" s="867"/>
      <c r="B201" s="868"/>
      <c r="C201" s="868"/>
      <c r="D201" s="868"/>
      <c r="E201" s="868"/>
      <c r="F201" s="869"/>
      <c r="G201" s="867"/>
      <c r="H201" s="868"/>
      <c r="I201" s="868"/>
      <c r="J201" s="868"/>
      <c r="K201" s="869"/>
    </row>
    <row r="202" spans="1:11" ht="15" customHeight="1" x14ac:dyDescent="0.25">
      <c r="A202" s="867"/>
      <c r="B202" s="868"/>
      <c r="C202" s="868"/>
      <c r="D202" s="868"/>
      <c r="E202" s="868"/>
      <c r="F202" s="869"/>
      <c r="G202" s="867"/>
      <c r="H202" s="868"/>
      <c r="I202" s="868"/>
      <c r="J202" s="868"/>
      <c r="K202" s="869"/>
    </row>
    <row r="203" spans="1:11" ht="15" customHeight="1" x14ac:dyDescent="0.25">
      <c r="A203" s="867"/>
      <c r="B203" s="868"/>
      <c r="C203" s="868"/>
      <c r="D203" s="868"/>
      <c r="E203" s="868"/>
      <c r="F203" s="869"/>
      <c r="G203" s="867"/>
      <c r="H203" s="868"/>
      <c r="I203" s="868"/>
      <c r="J203" s="868"/>
      <c r="K203" s="869"/>
    </row>
    <row r="204" spans="1:11" ht="15" customHeight="1" x14ac:dyDescent="0.25">
      <c r="A204" s="867"/>
      <c r="B204" s="868"/>
      <c r="C204" s="868"/>
      <c r="D204" s="868"/>
      <c r="E204" s="868"/>
      <c r="F204" s="869"/>
      <c r="G204" s="867"/>
      <c r="H204" s="868"/>
      <c r="I204" s="868"/>
      <c r="J204" s="868"/>
      <c r="K204" s="869"/>
    </row>
    <row r="205" spans="1:11" ht="15" customHeight="1" x14ac:dyDescent="0.25">
      <c r="A205" s="867"/>
      <c r="B205" s="868"/>
      <c r="C205" s="868"/>
      <c r="D205" s="868"/>
      <c r="E205" s="868"/>
      <c r="F205" s="869"/>
      <c r="G205" s="867"/>
      <c r="H205" s="868"/>
      <c r="I205" s="868"/>
      <c r="J205" s="868"/>
      <c r="K205" s="869"/>
    </row>
    <row r="206" spans="1:11" ht="15" customHeight="1" x14ac:dyDescent="0.25">
      <c r="A206" s="867"/>
      <c r="B206" s="868"/>
      <c r="C206" s="868"/>
      <c r="D206" s="868"/>
      <c r="E206" s="868"/>
      <c r="F206" s="869"/>
      <c r="G206" s="867"/>
      <c r="H206" s="868"/>
      <c r="I206" s="868"/>
      <c r="J206" s="868"/>
      <c r="K206" s="869"/>
    </row>
    <row r="207" spans="1:11" ht="15" customHeight="1" x14ac:dyDescent="0.25">
      <c r="A207" s="867"/>
      <c r="B207" s="868"/>
      <c r="C207" s="868"/>
      <c r="D207" s="868"/>
      <c r="E207" s="868"/>
      <c r="F207" s="869"/>
      <c r="G207" s="867"/>
      <c r="H207" s="868"/>
      <c r="I207" s="868"/>
      <c r="J207" s="868"/>
      <c r="K207" s="869"/>
    </row>
    <row r="208" spans="1:11" ht="15" customHeight="1" x14ac:dyDescent="0.25">
      <c r="A208" s="867"/>
      <c r="B208" s="868"/>
      <c r="C208" s="868"/>
      <c r="D208" s="868"/>
      <c r="E208" s="868"/>
      <c r="F208" s="869"/>
      <c r="G208" s="867"/>
      <c r="H208" s="868"/>
      <c r="I208" s="868"/>
      <c r="J208" s="868"/>
      <c r="K208" s="869"/>
    </row>
    <row r="209" spans="1:11" ht="15" customHeight="1" x14ac:dyDescent="0.25">
      <c r="A209" s="867"/>
      <c r="B209" s="868"/>
      <c r="C209" s="868"/>
      <c r="D209" s="868"/>
      <c r="E209" s="868"/>
      <c r="F209" s="869"/>
      <c r="G209" s="867"/>
      <c r="H209" s="868"/>
      <c r="I209" s="868"/>
      <c r="J209" s="868"/>
      <c r="K209" s="869"/>
    </row>
    <row r="210" spans="1:11" ht="15" customHeight="1" x14ac:dyDescent="0.25">
      <c r="A210" s="867"/>
      <c r="B210" s="868"/>
      <c r="C210" s="868"/>
      <c r="D210" s="868"/>
      <c r="E210" s="868"/>
      <c r="F210" s="869"/>
      <c r="G210" s="867"/>
      <c r="H210" s="868"/>
      <c r="I210" s="868"/>
      <c r="J210" s="868"/>
      <c r="K210" s="869"/>
    </row>
    <row r="211" spans="1:11" ht="15" customHeight="1" x14ac:dyDescent="0.25">
      <c r="A211" s="867"/>
      <c r="B211" s="868"/>
      <c r="C211" s="868"/>
      <c r="D211" s="868"/>
      <c r="E211" s="868"/>
      <c r="F211" s="869"/>
      <c r="G211" s="867"/>
      <c r="H211" s="868"/>
      <c r="I211" s="868"/>
      <c r="J211" s="868"/>
      <c r="K211" s="869"/>
    </row>
    <row r="212" spans="1:11" ht="15" customHeight="1" thickBot="1" x14ac:dyDescent="0.3">
      <c r="A212" s="867"/>
      <c r="B212" s="868"/>
      <c r="C212" s="868"/>
      <c r="D212" s="868"/>
      <c r="E212" s="868"/>
      <c r="F212" s="869"/>
      <c r="G212" s="867"/>
      <c r="H212" s="868"/>
      <c r="I212" s="868"/>
      <c r="J212" s="868"/>
      <c r="K212" s="869"/>
    </row>
    <row r="213" spans="1:11" ht="15" customHeight="1" x14ac:dyDescent="0.25">
      <c r="A213" s="1016" t="s">
        <v>1292</v>
      </c>
      <c r="B213" s="1017"/>
      <c r="C213" s="1017"/>
      <c r="D213" s="1017"/>
      <c r="E213" s="1017"/>
      <c r="F213" s="1018"/>
      <c r="G213" s="1022" t="s">
        <v>1293</v>
      </c>
      <c r="H213" s="1023"/>
      <c r="I213" s="1023"/>
      <c r="J213" s="1023"/>
      <c r="K213" s="1024"/>
    </row>
    <row r="214" spans="1:11" ht="15" customHeight="1" thickBot="1" x14ac:dyDescent="0.3">
      <c r="A214" s="1019"/>
      <c r="B214" s="1020"/>
      <c r="C214" s="1020"/>
      <c r="D214" s="1020"/>
      <c r="E214" s="1020"/>
      <c r="F214" s="1021"/>
      <c r="G214" s="1025"/>
      <c r="H214" s="1026"/>
      <c r="I214" s="1026"/>
      <c r="J214" s="1026"/>
      <c r="K214" s="1027"/>
    </row>
    <row r="215" spans="1:11" hidden="1" x14ac:dyDescent="0.25">
      <c r="A215" s="864" t="s">
        <v>504</v>
      </c>
      <c r="B215" s="865"/>
      <c r="C215" s="865"/>
      <c r="D215" s="865"/>
      <c r="E215" s="865"/>
      <c r="F215" s="866"/>
      <c r="G215" s="864" t="s">
        <v>505</v>
      </c>
      <c r="H215" s="865"/>
      <c r="I215" s="865"/>
      <c r="J215" s="865"/>
      <c r="K215" s="866"/>
    </row>
    <row r="216" spans="1:11" hidden="1" x14ac:dyDescent="0.25">
      <c r="A216" s="867"/>
      <c r="B216" s="868"/>
      <c r="C216" s="868"/>
      <c r="D216" s="868"/>
      <c r="E216" s="868"/>
      <c r="F216" s="869"/>
      <c r="G216" s="867"/>
      <c r="H216" s="868"/>
      <c r="I216" s="868"/>
      <c r="J216" s="868"/>
      <c r="K216" s="869"/>
    </row>
    <row r="217" spans="1:11" hidden="1" x14ac:dyDescent="0.25">
      <c r="A217" s="867"/>
      <c r="B217" s="868"/>
      <c r="C217" s="868"/>
      <c r="D217" s="868"/>
      <c r="E217" s="868"/>
      <c r="F217" s="869"/>
      <c r="G217" s="867"/>
      <c r="H217" s="868"/>
      <c r="I217" s="868"/>
      <c r="J217" s="868"/>
      <c r="K217" s="869"/>
    </row>
    <row r="218" spans="1:11" hidden="1" x14ac:dyDescent="0.25">
      <c r="A218" s="867"/>
      <c r="B218" s="868"/>
      <c r="C218" s="868"/>
      <c r="D218" s="868"/>
      <c r="E218" s="868"/>
      <c r="F218" s="869"/>
      <c r="G218" s="867"/>
      <c r="H218" s="868"/>
      <c r="I218" s="868"/>
      <c r="J218" s="868"/>
      <c r="K218" s="869"/>
    </row>
    <row r="219" spans="1:11" hidden="1" x14ac:dyDescent="0.25">
      <c r="A219" s="867"/>
      <c r="B219" s="868"/>
      <c r="C219" s="868"/>
      <c r="D219" s="868"/>
      <c r="E219" s="868"/>
      <c r="F219" s="869"/>
      <c r="G219" s="867"/>
      <c r="H219" s="868"/>
      <c r="I219" s="868"/>
      <c r="J219" s="868"/>
      <c r="K219" s="869"/>
    </row>
    <row r="220" spans="1:11" hidden="1" x14ac:dyDescent="0.25">
      <c r="A220" s="867"/>
      <c r="B220" s="868"/>
      <c r="C220" s="868"/>
      <c r="D220" s="868"/>
      <c r="E220" s="868"/>
      <c r="F220" s="869"/>
      <c r="G220" s="867"/>
      <c r="H220" s="868"/>
      <c r="I220" s="868"/>
      <c r="J220" s="868"/>
      <c r="K220" s="869"/>
    </row>
    <row r="221" spans="1:11" hidden="1" x14ac:dyDescent="0.25">
      <c r="A221" s="867"/>
      <c r="B221" s="868"/>
      <c r="C221" s="868"/>
      <c r="D221" s="868"/>
      <c r="E221" s="868"/>
      <c r="F221" s="869"/>
      <c r="G221" s="867"/>
      <c r="H221" s="868"/>
      <c r="I221" s="868"/>
      <c r="J221" s="868"/>
      <c r="K221" s="869"/>
    </row>
    <row r="222" spans="1:11" hidden="1" x14ac:dyDescent="0.25">
      <c r="A222" s="867"/>
      <c r="B222" s="868"/>
      <c r="C222" s="868"/>
      <c r="D222" s="868"/>
      <c r="E222" s="868"/>
      <c r="F222" s="869"/>
      <c r="G222" s="867"/>
      <c r="H222" s="868"/>
      <c r="I222" s="868"/>
      <c r="J222" s="868"/>
      <c r="K222" s="869"/>
    </row>
    <row r="223" spans="1:11" hidden="1" x14ac:dyDescent="0.25">
      <c r="A223" s="867"/>
      <c r="B223" s="868"/>
      <c r="C223" s="868"/>
      <c r="D223" s="868"/>
      <c r="E223" s="868"/>
      <c r="F223" s="869"/>
      <c r="G223" s="867"/>
      <c r="H223" s="868"/>
      <c r="I223" s="868"/>
      <c r="J223" s="868"/>
      <c r="K223" s="869"/>
    </row>
    <row r="224" spans="1:11" hidden="1" x14ac:dyDescent="0.25">
      <c r="A224" s="867"/>
      <c r="B224" s="868"/>
      <c r="C224" s="868"/>
      <c r="D224" s="868"/>
      <c r="E224" s="868"/>
      <c r="F224" s="869"/>
      <c r="G224" s="867"/>
      <c r="H224" s="868"/>
      <c r="I224" s="868"/>
      <c r="J224" s="868"/>
      <c r="K224" s="869"/>
    </row>
    <row r="225" spans="1:11" hidden="1" x14ac:dyDescent="0.25">
      <c r="A225" s="867"/>
      <c r="B225" s="868"/>
      <c r="C225" s="868"/>
      <c r="D225" s="868"/>
      <c r="E225" s="868"/>
      <c r="F225" s="869"/>
      <c r="G225" s="867"/>
      <c r="H225" s="868"/>
      <c r="I225" s="868"/>
      <c r="J225" s="868"/>
      <c r="K225" s="869"/>
    </row>
    <row r="226" spans="1:11" hidden="1" x14ac:dyDescent="0.25">
      <c r="A226" s="867"/>
      <c r="B226" s="868"/>
      <c r="C226" s="868"/>
      <c r="D226" s="868"/>
      <c r="E226" s="868"/>
      <c r="F226" s="869"/>
      <c r="G226" s="867"/>
      <c r="H226" s="868"/>
      <c r="I226" s="868"/>
      <c r="J226" s="868"/>
      <c r="K226" s="869"/>
    </row>
    <row r="227" spans="1:11" hidden="1" x14ac:dyDescent="0.25">
      <c r="A227" s="867"/>
      <c r="B227" s="868"/>
      <c r="C227" s="868"/>
      <c r="D227" s="868"/>
      <c r="E227" s="868"/>
      <c r="F227" s="869"/>
      <c r="G227" s="867"/>
      <c r="H227" s="868"/>
      <c r="I227" s="868"/>
      <c r="J227" s="868"/>
      <c r="K227" s="869"/>
    </row>
    <row r="228" spans="1:11" hidden="1" x14ac:dyDescent="0.25">
      <c r="A228" s="867"/>
      <c r="B228" s="868"/>
      <c r="C228" s="868"/>
      <c r="D228" s="868"/>
      <c r="E228" s="868"/>
      <c r="F228" s="869"/>
      <c r="G228" s="867"/>
      <c r="H228" s="868"/>
      <c r="I228" s="868"/>
      <c r="J228" s="868"/>
      <c r="K228" s="869"/>
    </row>
    <row r="229" spans="1:11" hidden="1" x14ac:dyDescent="0.25">
      <c r="A229" s="1022" t="s">
        <v>546</v>
      </c>
      <c r="B229" s="1023"/>
      <c r="C229" s="1023"/>
      <c r="D229" s="1023"/>
      <c r="E229" s="1023"/>
      <c r="F229" s="1024"/>
      <c r="G229" s="1022" t="s">
        <v>547</v>
      </c>
      <c r="H229" s="1023"/>
      <c r="I229" s="1023"/>
      <c r="J229" s="1023"/>
      <c r="K229" s="1024"/>
    </row>
    <row r="230" spans="1:11" ht="15.75" hidden="1" thickBot="1" x14ac:dyDescent="0.3">
      <c r="A230" s="1025"/>
      <c r="B230" s="1026"/>
      <c r="C230" s="1026"/>
      <c r="D230" s="1026"/>
      <c r="E230" s="1026"/>
      <c r="F230" s="1027"/>
      <c r="G230" s="1025"/>
      <c r="H230" s="1026"/>
      <c r="I230" s="1026"/>
      <c r="J230" s="1026"/>
      <c r="K230" s="1027"/>
    </row>
    <row r="231" spans="1:11" hidden="1" x14ac:dyDescent="0.25">
      <c r="A231" s="867" t="s">
        <v>453</v>
      </c>
      <c r="B231" s="868"/>
      <c r="C231" s="868"/>
      <c r="D231" s="868"/>
      <c r="E231" s="868"/>
      <c r="F231" s="869"/>
      <c r="G231" s="867" t="s">
        <v>454</v>
      </c>
      <c r="H231" s="868"/>
      <c r="I231" s="868"/>
      <c r="J231" s="868"/>
      <c r="K231" s="869"/>
    </row>
    <row r="232" spans="1:11" hidden="1" x14ac:dyDescent="0.25">
      <c r="A232" s="867"/>
      <c r="B232" s="868"/>
      <c r="C232" s="868"/>
      <c r="D232" s="868"/>
      <c r="E232" s="868"/>
      <c r="F232" s="869"/>
      <c r="G232" s="867"/>
      <c r="H232" s="868"/>
      <c r="I232" s="868"/>
      <c r="J232" s="868"/>
      <c r="K232" s="869"/>
    </row>
    <row r="233" spans="1:11" hidden="1" x14ac:dyDescent="0.25">
      <c r="A233" s="867"/>
      <c r="B233" s="868"/>
      <c r="C233" s="868"/>
      <c r="D233" s="868"/>
      <c r="E233" s="868"/>
      <c r="F233" s="869"/>
      <c r="G233" s="867"/>
      <c r="H233" s="868"/>
      <c r="I233" s="868"/>
      <c r="J233" s="868"/>
      <c r="K233" s="869"/>
    </row>
    <row r="234" spans="1:11" hidden="1" x14ac:dyDescent="0.25">
      <c r="A234" s="867"/>
      <c r="B234" s="868"/>
      <c r="C234" s="868"/>
      <c r="D234" s="868"/>
      <c r="E234" s="868"/>
      <c r="F234" s="869"/>
      <c r="G234" s="867"/>
      <c r="H234" s="868"/>
      <c r="I234" s="868"/>
      <c r="J234" s="868"/>
      <c r="K234" s="869"/>
    </row>
    <row r="235" spans="1:11" hidden="1" x14ac:dyDescent="0.25">
      <c r="A235" s="867"/>
      <c r="B235" s="868"/>
      <c r="C235" s="868"/>
      <c r="D235" s="868"/>
      <c r="E235" s="868"/>
      <c r="F235" s="869"/>
      <c r="G235" s="867"/>
      <c r="H235" s="868"/>
      <c r="I235" s="868"/>
      <c r="J235" s="868"/>
      <c r="K235" s="869"/>
    </row>
    <row r="236" spans="1:11" hidden="1" x14ac:dyDescent="0.25">
      <c r="A236" s="867"/>
      <c r="B236" s="868"/>
      <c r="C236" s="868"/>
      <c r="D236" s="868"/>
      <c r="E236" s="868"/>
      <c r="F236" s="869"/>
      <c r="G236" s="867"/>
      <c r="H236" s="868"/>
      <c r="I236" s="868"/>
      <c r="J236" s="868"/>
      <c r="K236" s="869"/>
    </row>
    <row r="237" spans="1:11" hidden="1" x14ac:dyDescent="0.25">
      <c r="A237" s="867"/>
      <c r="B237" s="868"/>
      <c r="C237" s="868"/>
      <c r="D237" s="868"/>
      <c r="E237" s="868"/>
      <c r="F237" s="869"/>
      <c r="G237" s="867"/>
      <c r="H237" s="868"/>
      <c r="I237" s="868"/>
      <c r="J237" s="868"/>
      <c r="K237" s="869"/>
    </row>
    <row r="238" spans="1:11" hidden="1" x14ac:dyDescent="0.25">
      <c r="A238" s="867"/>
      <c r="B238" s="868"/>
      <c r="C238" s="868"/>
      <c r="D238" s="868"/>
      <c r="E238" s="868"/>
      <c r="F238" s="869"/>
      <c r="G238" s="867"/>
      <c r="H238" s="868"/>
      <c r="I238" s="868"/>
      <c r="J238" s="868"/>
      <c r="K238" s="869"/>
    </row>
    <row r="239" spans="1:11" hidden="1" x14ac:dyDescent="0.25">
      <c r="A239" s="867"/>
      <c r="B239" s="868"/>
      <c r="C239" s="868"/>
      <c r="D239" s="868"/>
      <c r="E239" s="868"/>
      <c r="F239" s="869"/>
      <c r="G239" s="867"/>
      <c r="H239" s="868"/>
      <c r="I239" s="868"/>
      <c r="J239" s="868"/>
      <c r="K239" s="869"/>
    </row>
    <row r="240" spans="1:11" hidden="1" x14ac:dyDescent="0.25">
      <c r="A240" s="867"/>
      <c r="B240" s="868"/>
      <c r="C240" s="868"/>
      <c r="D240" s="868"/>
      <c r="E240" s="868"/>
      <c r="F240" s="869"/>
      <c r="G240" s="867"/>
      <c r="H240" s="868"/>
      <c r="I240" s="868"/>
      <c r="J240" s="868"/>
      <c r="K240" s="869"/>
    </row>
    <row r="241" spans="1:11" hidden="1" x14ac:dyDescent="0.25">
      <c r="A241" s="867"/>
      <c r="B241" s="868"/>
      <c r="C241" s="868"/>
      <c r="D241" s="868"/>
      <c r="E241" s="868"/>
      <c r="F241" s="869"/>
      <c r="G241" s="867"/>
      <c r="H241" s="868"/>
      <c r="I241" s="868"/>
      <c r="J241" s="868"/>
      <c r="K241" s="869"/>
    </row>
    <row r="242" spans="1:11" hidden="1" x14ac:dyDescent="0.25">
      <c r="A242" s="867"/>
      <c r="B242" s="868"/>
      <c r="C242" s="868"/>
      <c r="D242" s="868"/>
      <c r="E242" s="868"/>
      <c r="F242" s="869"/>
      <c r="G242" s="867"/>
      <c r="H242" s="868"/>
      <c r="I242" s="868"/>
      <c r="J242" s="868"/>
      <c r="K242" s="869"/>
    </row>
    <row r="243" spans="1:11" hidden="1" x14ac:dyDescent="0.25">
      <c r="A243" s="867"/>
      <c r="B243" s="868"/>
      <c r="C243" s="868"/>
      <c r="D243" s="868"/>
      <c r="E243" s="868"/>
      <c r="F243" s="869"/>
      <c r="G243" s="867"/>
      <c r="H243" s="868"/>
      <c r="I243" s="868"/>
      <c r="J243" s="868"/>
      <c r="K243" s="869"/>
    </row>
    <row r="244" spans="1:11" hidden="1" x14ac:dyDescent="0.25">
      <c r="A244" s="867"/>
      <c r="B244" s="868"/>
      <c r="C244" s="868"/>
      <c r="D244" s="868"/>
      <c r="E244" s="868"/>
      <c r="F244" s="869"/>
      <c r="G244" s="867"/>
      <c r="H244" s="868"/>
      <c r="I244" s="868"/>
      <c r="J244" s="868"/>
      <c r="K244" s="869"/>
    </row>
    <row r="245" spans="1:11" hidden="1" x14ac:dyDescent="0.25">
      <c r="A245" s="1016" t="s">
        <v>548</v>
      </c>
      <c r="B245" s="1017"/>
      <c r="C245" s="1017"/>
      <c r="D245" s="1017"/>
      <c r="E245" s="1017"/>
      <c r="F245" s="1018"/>
      <c r="G245" s="1022" t="s">
        <v>549</v>
      </c>
      <c r="H245" s="1023"/>
      <c r="I245" s="1023"/>
      <c r="J245" s="1023"/>
      <c r="K245" s="1024"/>
    </row>
    <row r="246" spans="1:11" ht="15.75" hidden="1" thickBot="1" x14ac:dyDescent="0.3">
      <c r="A246" s="1019"/>
      <c r="B246" s="1020"/>
      <c r="C246" s="1020"/>
      <c r="D246" s="1020"/>
      <c r="E246" s="1020"/>
      <c r="F246" s="1021"/>
      <c r="G246" s="1025"/>
      <c r="H246" s="1026"/>
      <c r="I246" s="1026"/>
      <c r="J246" s="1026"/>
      <c r="K246" s="1027"/>
    </row>
    <row r="247" spans="1:11" ht="15" hidden="1" customHeight="1" x14ac:dyDescent="0.25">
      <c r="A247" s="305" t="s">
        <v>502</v>
      </c>
      <c r="B247" s="306"/>
      <c r="C247" s="306"/>
      <c r="D247" s="306"/>
      <c r="E247" s="306"/>
      <c r="F247" s="307"/>
      <c r="G247" s="305" t="s">
        <v>503</v>
      </c>
      <c r="H247" s="306"/>
      <c r="I247" s="306"/>
      <c r="J247" s="306"/>
      <c r="K247" s="307"/>
    </row>
    <row r="248" spans="1:11" ht="15" hidden="1" customHeight="1" x14ac:dyDescent="0.25">
      <c r="A248" s="308"/>
      <c r="B248" s="309"/>
      <c r="C248" s="309"/>
      <c r="D248" s="309"/>
      <c r="E248" s="309"/>
      <c r="F248" s="310"/>
      <c r="G248" s="308"/>
      <c r="H248" s="309"/>
      <c r="I248" s="309"/>
      <c r="J248" s="309"/>
      <c r="K248" s="310"/>
    </row>
    <row r="249" spans="1:11" ht="15" hidden="1" customHeight="1" x14ac:dyDescent="0.25">
      <c r="A249" s="308"/>
      <c r="B249" s="309"/>
      <c r="C249" s="309"/>
      <c r="D249" s="309"/>
      <c r="E249" s="309"/>
      <c r="F249" s="310"/>
      <c r="G249" s="308"/>
      <c r="H249" s="309"/>
      <c r="I249" s="309"/>
      <c r="J249" s="309"/>
      <c r="K249" s="310"/>
    </row>
    <row r="250" spans="1:11" ht="15" hidden="1" customHeight="1" x14ac:dyDescent="0.25">
      <c r="A250" s="308"/>
      <c r="B250" s="309"/>
      <c r="C250" s="309"/>
      <c r="D250" s="309"/>
      <c r="E250" s="309"/>
      <c r="F250" s="310"/>
      <c r="G250" s="308"/>
      <c r="H250" s="309"/>
      <c r="I250" s="309"/>
      <c r="J250" s="309"/>
      <c r="K250" s="310"/>
    </row>
    <row r="251" spans="1:11" ht="15" hidden="1" customHeight="1" x14ac:dyDescent="0.25">
      <c r="A251" s="308"/>
      <c r="B251" s="309"/>
      <c r="C251" s="309"/>
      <c r="D251" s="309"/>
      <c r="E251" s="309"/>
      <c r="F251" s="310"/>
      <c r="G251" s="308"/>
      <c r="H251" s="309"/>
      <c r="I251" s="309"/>
      <c r="J251" s="309"/>
      <c r="K251" s="310"/>
    </row>
    <row r="252" spans="1:11" ht="15" hidden="1" customHeight="1" x14ac:dyDescent="0.25">
      <c r="A252" s="308"/>
      <c r="B252" s="309"/>
      <c r="C252" s="309"/>
      <c r="D252" s="309"/>
      <c r="E252" s="309"/>
      <c r="F252" s="310"/>
      <c r="G252" s="308"/>
      <c r="H252" s="309"/>
      <c r="I252" s="309"/>
      <c r="J252" s="309"/>
      <c r="K252" s="310"/>
    </row>
    <row r="253" spans="1:11" ht="15" hidden="1" customHeight="1" x14ac:dyDescent="0.25">
      <c r="A253" s="308"/>
      <c r="B253" s="309"/>
      <c r="C253" s="309"/>
      <c r="D253" s="309"/>
      <c r="E253" s="309"/>
      <c r="F253" s="310"/>
      <c r="G253" s="308"/>
      <c r="H253" s="309"/>
      <c r="I253" s="309"/>
      <c r="J253" s="309"/>
      <c r="K253" s="310"/>
    </row>
    <row r="254" spans="1:11" ht="15" hidden="1" customHeight="1" x14ac:dyDescent="0.25">
      <c r="A254" s="308"/>
      <c r="B254" s="309"/>
      <c r="C254" s="309"/>
      <c r="D254" s="309"/>
      <c r="E254" s="309"/>
      <c r="F254" s="310"/>
      <c r="G254" s="308"/>
      <c r="H254" s="309"/>
      <c r="I254" s="309"/>
      <c r="J254" s="309"/>
      <c r="K254" s="310"/>
    </row>
    <row r="255" spans="1:11" ht="15" hidden="1" customHeight="1" x14ac:dyDescent="0.25">
      <c r="A255" s="308"/>
      <c r="B255" s="309"/>
      <c r="C255" s="309"/>
      <c r="D255" s="309"/>
      <c r="E255" s="309"/>
      <c r="F255" s="310"/>
      <c r="G255" s="308"/>
      <c r="H255" s="309"/>
      <c r="I255" s="309"/>
      <c r="J255" s="309"/>
      <c r="K255" s="310"/>
    </row>
    <row r="256" spans="1:11" ht="15" hidden="1" customHeight="1" x14ac:dyDescent="0.25">
      <c r="A256" s="308"/>
      <c r="B256" s="309"/>
      <c r="C256" s="309"/>
      <c r="D256" s="309"/>
      <c r="E256" s="309"/>
      <c r="F256" s="310"/>
      <c r="G256" s="308"/>
      <c r="H256" s="309"/>
      <c r="I256" s="309"/>
      <c r="J256" s="309"/>
      <c r="K256" s="310"/>
    </row>
    <row r="257" spans="1:11" ht="15" hidden="1" customHeight="1" x14ac:dyDescent="0.25">
      <c r="A257" s="308"/>
      <c r="B257" s="309"/>
      <c r="C257" s="309"/>
      <c r="D257" s="309"/>
      <c r="E257" s="309"/>
      <c r="F257" s="310"/>
      <c r="G257" s="308"/>
      <c r="H257" s="309"/>
      <c r="I257" s="309"/>
      <c r="J257" s="309"/>
      <c r="K257" s="310"/>
    </row>
    <row r="258" spans="1:11" ht="15" hidden="1" customHeight="1" x14ac:dyDescent="0.25">
      <c r="A258" s="308"/>
      <c r="B258" s="309"/>
      <c r="C258" s="309"/>
      <c r="D258" s="309"/>
      <c r="E258" s="309"/>
      <c r="F258" s="310"/>
      <c r="G258" s="308"/>
      <c r="H258" s="309"/>
      <c r="I258" s="309"/>
      <c r="J258" s="309"/>
      <c r="K258" s="310"/>
    </row>
    <row r="259" spans="1:11" ht="15" hidden="1" customHeight="1" x14ac:dyDescent="0.25">
      <c r="A259" s="308"/>
      <c r="B259" s="309"/>
      <c r="C259" s="309"/>
      <c r="D259" s="309"/>
      <c r="E259" s="309"/>
      <c r="F259" s="310"/>
      <c r="G259" s="308"/>
      <c r="H259" s="309"/>
      <c r="I259" s="309"/>
      <c r="J259" s="309"/>
      <c r="K259" s="310"/>
    </row>
    <row r="260" spans="1:11" ht="15" customHeight="1" x14ac:dyDescent="0.25">
      <c r="A260" s="867"/>
      <c r="B260" s="868"/>
      <c r="C260" s="868"/>
      <c r="D260" s="868"/>
      <c r="E260" s="868"/>
      <c r="F260" s="869"/>
      <c r="G260" s="867"/>
      <c r="H260" s="868"/>
      <c r="I260" s="868"/>
      <c r="J260" s="868"/>
      <c r="K260" s="869"/>
    </row>
    <row r="261" spans="1:11" ht="15" customHeight="1" x14ac:dyDescent="0.25">
      <c r="A261" s="867"/>
      <c r="B261" s="868"/>
      <c r="C261" s="868"/>
      <c r="D261" s="868"/>
      <c r="E261" s="868"/>
      <c r="F261" s="869"/>
      <c r="G261" s="867"/>
      <c r="H261" s="868"/>
      <c r="I261" s="868"/>
      <c r="J261" s="868"/>
      <c r="K261" s="869"/>
    </row>
    <row r="262" spans="1:11" ht="15" customHeight="1" x14ac:dyDescent="0.25">
      <c r="A262" s="867"/>
      <c r="B262" s="868"/>
      <c r="C262" s="868"/>
      <c r="D262" s="868"/>
      <c r="E262" s="868"/>
      <c r="F262" s="869"/>
      <c r="G262" s="867"/>
      <c r="H262" s="868"/>
      <c r="I262" s="868"/>
      <c r="J262" s="868"/>
      <c r="K262" s="869"/>
    </row>
    <row r="263" spans="1:11" ht="15" customHeight="1" x14ac:dyDescent="0.25">
      <c r="A263" s="867"/>
      <c r="B263" s="868"/>
      <c r="C263" s="868"/>
      <c r="D263" s="868"/>
      <c r="E263" s="868"/>
      <c r="F263" s="869"/>
      <c r="G263" s="867"/>
      <c r="H263" s="868"/>
      <c r="I263" s="868"/>
      <c r="J263" s="868"/>
      <c r="K263" s="869"/>
    </row>
    <row r="264" spans="1:11" ht="15" customHeight="1" x14ac:dyDescent="0.25">
      <c r="A264" s="867"/>
      <c r="B264" s="868"/>
      <c r="C264" s="868"/>
      <c r="D264" s="868"/>
      <c r="E264" s="868"/>
      <c r="F264" s="869"/>
      <c r="G264" s="867"/>
      <c r="H264" s="868"/>
      <c r="I264" s="868"/>
      <c r="J264" s="868"/>
      <c r="K264" s="869"/>
    </row>
    <row r="265" spans="1:11" ht="15" customHeight="1" x14ac:dyDescent="0.25">
      <c r="A265" s="867"/>
      <c r="B265" s="868"/>
      <c r="C265" s="868"/>
      <c r="D265" s="868"/>
      <c r="E265" s="868"/>
      <c r="F265" s="869"/>
      <c r="G265" s="867"/>
      <c r="H265" s="868"/>
      <c r="I265" s="868"/>
      <c r="J265" s="868"/>
      <c r="K265" s="869"/>
    </row>
    <row r="266" spans="1:11" ht="15" customHeight="1" x14ac:dyDescent="0.25">
      <c r="A266" s="867"/>
      <c r="B266" s="868"/>
      <c r="C266" s="868"/>
      <c r="D266" s="868"/>
      <c r="E266" s="868"/>
      <c r="F266" s="869"/>
      <c r="G266" s="867"/>
      <c r="H266" s="868"/>
      <c r="I266" s="868"/>
      <c r="J266" s="868"/>
      <c r="K266" s="869"/>
    </row>
    <row r="267" spans="1:11" ht="15" customHeight="1" x14ac:dyDescent="0.25">
      <c r="A267" s="867"/>
      <c r="B267" s="868"/>
      <c r="C267" s="868"/>
      <c r="D267" s="868"/>
      <c r="E267" s="868"/>
      <c r="F267" s="869"/>
      <c r="G267" s="867"/>
      <c r="H267" s="868"/>
      <c r="I267" s="868"/>
      <c r="J267" s="868"/>
      <c r="K267" s="869"/>
    </row>
    <row r="268" spans="1:11" ht="15" customHeight="1" x14ac:dyDescent="0.25">
      <c r="A268" s="867"/>
      <c r="B268" s="868"/>
      <c r="C268" s="868"/>
      <c r="D268" s="868"/>
      <c r="E268" s="868"/>
      <c r="F268" s="869"/>
      <c r="G268" s="867"/>
      <c r="H268" s="868"/>
      <c r="I268" s="868"/>
      <c r="J268" s="868"/>
      <c r="K268" s="869"/>
    </row>
    <row r="269" spans="1:11" ht="15" customHeight="1" x14ac:dyDescent="0.25">
      <c r="A269" s="867"/>
      <c r="B269" s="868"/>
      <c r="C269" s="868"/>
      <c r="D269" s="868"/>
      <c r="E269" s="868"/>
      <c r="F269" s="869"/>
      <c r="G269" s="867"/>
      <c r="H269" s="868"/>
      <c r="I269" s="868"/>
      <c r="J269" s="868"/>
      <c r="K269" s="869"/>
    </row>
    <row r="270" spans="1:11" ht="15" customHeight="1" x14ac:dyDescent="0.25">
      <c r="A270" s="867"/>
      <c r="B270" s="868"/>
      <c r="C270" s="868"/>
      <c r="D270" s="868"/>
      <c r="E270" s="868"/>
      <c r="F270" s="869"/>
      <c r="G270" s="867"/>
      <c r="H270" s="868"/>
      <c r="I270" s="868"/>
      <c r="J270" s="868"/>
      <c r="K270" s="869"/>
    </row>
    <row r="271" spans="1:11" ht="15" customHeight="1" x14ac:dyDescent="0.25">
      <c r="A271" s="867"/>
      <c r="B271" s="868"/>
      <c r="C271" s="868"/>
      <c r="D271" s="868"/>
      <c r="E271" s="868"/>
      <c r="F271" s="869"/>
      <c r="G271" s="867"/>
      <c r="H271" s="868"/>
      <c r="I271" s="868"/>
      <c r="J271" s="868"/>
      <c r="K271" s="869"/>
    </row>
    <row r="272" spans="1:11" ht="15" customHeight="1" x14ac:dyDescent="0.25">
      <c r="A272" s="867"/>
      <c r="B272" s="868"/>
      <c r="C272" s="868"/>
      <c r="D272" s="868"/>
      <c r="E272" s="868"/>
      <c r="F272" s="869"/>
      <c r="G272" s="867"/>
      <c r="H272" s="868"/>
      <c r="I272" s="868"/>
      <c r="J272" s="868"/>
      <c r="K272" s="869"/>
    </row>
    <row r="273" spans="1:11" ht="15" customHeight="1" thickBot="1" x14ac:dyDescent="0.3">
      <c r="A273" s="867"/>
      <c r="B273" s="868"/>
      <c r="C273" s="868"/>
      <c r="D273" s="868"/>
      <c r="E273" s="868"/>
      <c r="F273" s="869"/>
      <c r="G273" s="867"/>
      <c r="H273" s="868"/>
      <c r="I273" s="868"/>
      <c r="J273" s="868"/>
      <c r="K273" s="869"/>
    </row>
    <row r="274" spans="1:11" s="311" customFormat="1" ht="15" customHeight="1" x14ac:dyDescent="0.25">
      <c r="A274" s="1016" t="s">
        <v>1294</v>
      </c>
      <c r="B274" s="1017"/>
      <c r="C274" s="1017"/>
      <c r="D274" s="1017"/>
      <c r="E274" s="1017"/>
      <c r="F274" s="1018"/>
      <c r="G274" s="1022" t="s">
        <v>1295</v>
      </c>
      <c r="H274" s="1023"/>
      <c r="I274" s="1023"/>
      <c r="J274" s="1023"/>
      <c r="K274" s="1024"/>
    </row>
    <row r="275" spans="1:11" s="312" customFormat="1" ht="15" customHeight="1" thickBot="1" x14ac:dyDescent="0.3">
      <c r="A275" s="1019"/>
      <c r="B275" s="1020"/>
      <c r="C275" s="1020"/>
      <c r="D275" s="1020"/>
      <c r="E275" s="1020"/>
      <c r="F275" s="1021"/>
      <c r="G275" s="1025"/>
      <c r="H275" s="1026"/>
      <c r="I275" s="1026"/>
      <c r="J275" s="1026"/>
      <c r="K275" s="1027"/>
    </row>
    <row r="276" spans="1:11" ht="15" customHeight="1" x14ac:dyDescent="0.25">
      <c r="A276" s="864"/>
      <c r="B276" s="865"/>
      <c r="C276" s="865"/>
      <c r="D276" s="865"/>
      <c r="E276" s="865"/>
      <c r="F276" s="866"/>
      <c r="G276" s="864"/>
      <c r="H276" s="865"/>
      <c r="I276" s="865"/>
      <c r="J276" s="865"/>
      <c r="K276" s="866"/>
    </row>
    <row r="277" spans="1:11" ht="15" customHeight="1" x14ac:dyDescent="0.25">
      <c r="A277" s="867"/>
      <c r="B277" s="868"/>
      <c r="C277" s="868"/>
      <c r="D277" s="868"/>
      <c r="E277" s="868"/>
      <c r="F277" s="869"/>
      <c r="G277" s="867"/>
      <c r="H277" s="868"/>
      <c r="I277" s="868"/>
      <c r="J277" s="868"/>
      <c r="K277" s="869"/>
    </row>
    <row r="278" spans="1:11" ht="15" customHeight="1" x14ac:dyDescent="0.25">
      <c r="A278" s="867"/>
      <c r="B278" s="868"/>
      <c r="C278" s="868"/>
      <c r="D278" s="868"/>
      <c r="E278" s="868"/>
      <c r="F278" s="869"/>
      <c r="G278" s="867"/>
      <c r="H278" s="868"/>
      <c r="I278" s="868"/>
      <c r="J278" s="868"/>
      <c r="K278" s="869"/>
    </row>
    <row r="279" spans="1:11" ht="15" customHeight="1" x14ac:dyDescent="0.25">
      <c r="A279" s="867"/>
      <c r="B279" s="868"/>
      <c r="C279" s="868"/>
      <c r="D279" s="868"/>
      <c r="E279" s="868"/>
      <c r="F279" s="869"/>
      <c r="G279" s="867"/>
      <c r="H279" s="868"/>
      <c r="I279" s="868"/>
      <c r="J279" s="868"/>
      <c r="K279" s="869"/>
    </row>
    <row r="280" spans="1:11" ht="15" customHeight="1" x14ac:dyDescent="0.25">
      <c r="A280" s="867"/>
      <c r="B280" s="868"/>
      <c r="C280" s="868"/>
      <c r="D280" s="868"/>
      <c r="E280" s="868"/>
      <c r="F280" s="869"/>
      <c r="G280" s="867"/>
      <c r="H280" s="868"/>
      <c r="I280" s="868"/>
      <c r="J280" s="868"/>
      <c r="K280" s="869"/>
    </row>
    <row r="281" spans="1:11" ht="15" customHeight="1" x14ac:dyDescent="0.25">
      <c r="A281" s="867"/>
      <c r="B281" s="868"/>
      <c r="C281" s="868"/>
      <c r="D281" s="868"/>
      <c r="E281" s="868"/>
      <c r="F281" s="869"/>
      <c r="G281" s="867"/>
      <c r="H281" s="868"/>
      <c r="I281" s="868"/>
      <c r="J281" s="868"/>
      <c r="K281" s="869"/>
    </row>
    <row r="282" spans="1:11" ht="15" customHeight="1" x14ac:dyDescent="0.25">
      <c r="A282" s="867"/>
      <c r="B282" s="868"/>
      <c r="C282" s="868"/>
      <c r="D282" s="868"/>
      <c r="E282" s="868"/>
      <c r="F282" s="869"/>
      <c r="G282" s="867"/>
      <c r="H282" s="868"/>
      <c r="I282" s="868"/>
      <c r="J282" s="868"/>
      <c r="K282" s="869"/>
    </row>
    <row r="283" spans="1:11" ht="15" customHeight="1" x14ac:dyDescent="0.25">
      <c r="A283" s="867"/>
      <c r="B283" s="868"/>
      <c r="C283" s="868"/>
      <c r="D283" s="868"/>
      <c r="E283" s="868"/>
      <c r="F283" s="869"/>
      <c r="G283" s="867"/>
      <c r="H283" s="868"/>
      <c r="I283" s="868"/>
      <c r="J283" s="868"/>
      <c r="K283" s="869"/>
    </row>
    <row r="284" spans="1:11" ht="15" customHeight="1" x14ac:dyDescent="0.25">
      <c r="A284" s="867"/>
      <c r="B284" s="868"/>
      <c r="C284" s="868"/>
      <c r="D284" s="868"/>
      <c r="E284" s="868"/>
      <c r="F284" s="869"/>
      <c r="G284" s="867"/>
      <c r="H284" s="868"/>
      <c r="I284" s="868"/>
      <c r="J284" s="868"/>
      <c r="K284" s="869"/>
    </row>
    <row r="285" spans="1:11" ht="15" customHeight="1" x14ac:dyDescent="0.25">
      <c r="A285" s="867"/>
      <c r="B285" s="868"/>
      <c r="C285" s="868"/>
      <c r="D285" s="868"/>
      <c r="E285" s="868"/>
      <c r="F285" s="869"/>
      <c r="G285" s="867"/>
      <c r="H285" s="868"/>
      <c r="I285" s="868"/>
      <c r="J285" s="868"/>
      <c r="K285" s="869"/>
    </row>
    <row r="286" spans="1:11" ht="15" customHeight="1" x14ac:dyDescent="0.25">
      <c r="A286" s="867"/>
      <c r="B286" s="868"/>
      <c r="C286" s="868"/>
      <c r="D286" s="868"/>
      <c r="E286" s="868"/>
      <c r="F286" s="869"/>
      <c r="G286" s="867"/>
      <c r="H286" s="868"/>
      <c r="I286" s="868"/>
      <c r="J286" s="868"/>
      <c r="K286" s="869"/>
    </row>
    <row r="287" spans="1:11" ht="15" customHeight="1" x14ac:dyDescent="0.25">
      <c r="A287" s="867"/>
      <c r="B287" s="868"/>
      <c r="C287" s="868"/>
      <c r="D287" s="868"/>
      <c r="E287" s="868"/>
      <c r="F287" s="869"/>
      <c r="G287" s="867"/>
      <c r="H287" s="868"/>
      <c r="I287" s="868"/>
      <c r="J287" s="868"/>
      <c r="K287" s="869"/>
    </row>
    <row r="288" spans="1:11" ht="15" customHeight="1" x14ac:dyDescent="0.25">
      <c r="A288" s="867"/>
      <c r="B288" s="868"/>
      <c r="C288" s="868"/>
      <c r="D288" s="868"/>
      <c r="E288" s="868"/>
      <c r="F288" s="869"/>
      <c r="G288" s="867"/>
      <c r="H288" s="868"/>
      <c r="I288" s="868"/>
      <c r="J288" s="868"/>
      <c r="K288" s="869"/>
    </row>
    <row r="289" spans="1:11" ht="15" customHeight="1" x14ac:dyDescent="0.25">
      <c r="A289" s="867"/>
      <c r="B289" s="868"/>
      <c r="C289" s="868"/>
      <c r="D289" s="868"/>
      <c r="E289" s="868"/>
      <c r="F289" s="869"/>
      <c r="G289" s="867"/>
      <c r="H289" s="868"/>
      <c r="I289" s="868"/>
      <c r="J289" s="868"/>
      <c r="K289" s="869"/>
    </row>
    <row r="290" spans="1:11" ht="6" customHeight="1" thickBot="1" x14ac:dyDescent="0.3">
      <c r="A290" s="867"/>
      <c r="B290" s="868"/>
      <c r="C290" s="868"/>
      <c r="D290" s="868"/>
      <c r="E290" s="868"/>
      <c r="F290" s="869"/>
      <c r="G290" s="867"/>
      <c r="H290" s="868"/>
      <c r="I290" s="868"/>
      <c r="J290" s="868"/>
      <c r="K290" s="869"/>
    </row>
    <row r="291" spans="1:11" x14ac:dyDescent="0.25">
      <c r="A291" s="1016" t="s">
        <v>1296</v>
      </c>
      <c r="B291" s="1017"/>
      <c r="C291" s="1017"/>
      <c r="D291" s="1017"/>
      <c r="E291" s="1017"/>
      <c r="F291" s="1018"/>
      <c r="G291" s="1022" t="s">
        <v>1297</v>
      </c>
      <c r="H291" s="1023"/>
      <c r="I291" s="1023"/>
      <c r="J291" s="1023"/>
      <c r="K291" s="1024"/>
    </row>
    <row r="292" spans="1:11" ht="15.75" thickBot="1" x14ac:dyDescent="0.3">
      <c r="A292" s="1019"/>
      <c r="B292" s="1020"/>
      <c r="C292" s="1020"/>
      <c r="D292" s="1020"/>
      <c r="E292" s="1020"/>
      <c r="F292" s="1021"/>
      <c r="G292" s="1025"/>
      <c r="H292" s="1026"/>
      <c r="I292" s="1026"/>
      <c r="J292" s="1026"/>
      <c r="K292" s="1027"/>
    </row>
    <row r="293" spans="1:11" ht="15" customHeight="1" x14ac:dyDescent="0.25">
      <c r="A293" s="864"/>
      <c r="B293" s="865"/>
      <c r="C293" s="865"/>
      <c r="D293" s="865"/>
      <c r="E293" s="865"/>
      <c r="F293" s="866"/>
      <c r="G293" s="864"/>
      <c r="H293" s="865"/>
      <c r="I293" s="865"/>
      <c r="J293" s="865"/>
      <c r="K293" s="866"/>
    </row>
    <row r="294" spans="1:11" ht="15" customHeight="1" x14ac:dyDescent="0.25">
      <c r="A294" s="867"/>
      <c r="B294" s="868"/>
      <c r="C294" s="868"/>
      <c r="D294" s="868"/>
      <c r="E294" s="868"/>
      <c r="F294" s="869"/>
      <c r="G294" s="867"/>
      <c r="H294" s="868"/>
      <c r="I294" s="868"/>
      <c r="J294" s="868"/>
      <c r="K294" s="869"/>
    </row>
    <row r="295" spans="1:11" ht="15" customHeight="1" x14ac:dyDescent="0.25">
      <c r="A295" s="867"/>
      <c r="B295" s="868"/>
      <c r="C295" s="868"/>
      <c r="D295" s="868"/>
      <c r="E295" s="868"/>
      <c r="F295" s="869"/>
      <c r="G295" s="867"/>
      <c r="H295" s="868"/>
      <c r="I295" s="868"/>
      <c r="J295" s="868"/>
      <c r="K295" s="869"/>
    </row>
    <row r="296" spans="1:11" ht="15" customHeight="1" x14ac:dyDescent="0.25">
      <c r="A296" s="867"/>
      <c r="B296" s="868"/>
      <c r="C296" s="868"/>
      <c r="D296" s="868"/>
      <c r="E296" s="868"/>
      <c r="F296" s="869"/>
      <c r="G296" s="867"/>
      <c r="H296" s="868"/>
      <c r="I296" s="868"/>
      <c r="J296" s="868"/>
      <c r="K296" s="869"/>
    </row>
    <row r="297" spans="1:11" ht="15" customHeight="1" x14ac:dyDescent="0.25">
      <c r="A297" s="867"/>
      <c r="B297" s="868"/>
      <c r="C297" s="868"/>
      <c r="D297" s="868"/>
      <c r="E297" s="868"/>
      <c r="F297" s="869"/>
      <c r="G297" s="867"/>
      <c r="H297" s="868"/>
      <c r="I297" s="868"/>
      <c r="J297" s="868"/>
      <c r="K297" s="869"/>
    </row>
    <row r="298" spans="1:11" ht="15" customHeight="1" x14ac:dyDescent="0.25">
      <c r="A298" s="867"/>
      <c r="B298" s="868"/>
      <c r="C298" s="868"/>
      <c r="D298" s="868"/>
      <c r="E298" s="868"/>
      <c r="F298" s="869"/>
      <c r="G298" s="867"/>
      <c r="H298" s="868"/>
      <c r="I298" s="868"/>
      <c r="J298" s="868"/>
      <c r="K298" s="869"/>
    </row>
    <row r="299" spans="1:11" ht="15" customHeight="1" x14ac:dyDescent="0.25">
      <c r="A299" s="867"/>
      <c r="B299" s="868"/>
      <c r="C299" s="868"/>
      <c r="D299" s="868"/>
      <c r="E299" s="868"/>
      <c r="F299" s="869"/>
      <c r="G299" s="867"/>
      <c r="H299" s="868"/>
      <c r="I299" s="868"/>
      <c r="J299" s="868"/>
      <c r="K299" s="869"/>
    </row>
    <row r="300" spans="1:11" ht="15" customHeight="1" x14ac:dyDescent="0.25">
      <c r="A300" s="867"/>
      <c r="B300" s="868"/>
      <c r="C300" s="868"/>
      <c r="D300" s="868"/>
      <c r="E300" s="868"/>
      <c r="F300" s="869"/>
      <c r="G300" s="867"/>
      <c r="H300" s="868"/>
      <c r="I300" s="868"/>
      <c r="J300" s="868"/>
      <c r="K300" s="869"/>
    </row>
    <row r="301" spans="1:11" ht="15" customHeight="1" x14ac:dyDescent="0.25">
      <c r="A301" s="867"/>
      <c r="B301" s="868"/>
      <c r="C301" s="868"/>
      <c r="D301" s="868"/>
      <c r="E301" s="868"/>
      <c r="F301" s="869"/>
      <c r="G301" s="867"/>
      <c r="H301" s="868"/>
      <c r="I301" s="868"/>
      <c r="J301" s="868"/>
      <c r="K301" s="869"/>
    </row>
    <row r="302" spans="1:11" ht="15" customHeight="1" x14ac:dyDescent="0.25">
      <c r="A302" s="867"/>
      <c r="B302" s="868"/>
      <c r="C302" s="868"/>
      <c r="D302" s="868"/>
      <c r="E302" s="868"/>
      <c r="F302" s="869"/>
      <c r="G302" s="867"/>
      <c r="H302" s="868"/>
      <c r="I302" s="868"/>
      <c r="J302" s="868"/>
      <c r="K302" s="869"/>
    </row>
    <row r="303" spans="1:11" ht="15" customHeight="1" x14ac:dyDescent="0.25">
      <c r="A303" s="867"/>
      <c r="B303" s="868"/>
      <c r="C303" s="868"/>
      <c r="D303" s="868"/>
      <c r="E303" s="868"/>
      <c r="F303" s="869"/>
      <c r="G303" s="867"/>
      <c r="H303" s="868"/>
      <c r="I303" s="868"/>
      <c r="J303" s="868"/>
      <c r="K303" s="869"/>
    </row>
    <row r="304" spans="1:11" ht="15" customHeight="1" x14ac:dyDescent="0.25">
      <c r="A304" s="867"/>
      <c r="B304" s="868"/>
      <c r="C304" s="868"/>
      <c r="D304" s="868"/>
      <c r="E304" s="868"/>
      <c r="F304" s="869"/>
      <c r="G304" s="867"/>
      <c r="H304" s="868"/>
      <c r="I304" s="868"/>
      <c r="J304" s="868"/>
      <c r="K304" s="869"/>
    </row>
    <row r="305" spans="1:11" ht="15" customHeight="1" x14ac:dyDescent="0.25">
      <c r="A305" s="867"/>
      <c r="B305" s="868"/>
      <c r="C305" s="868"/>
      <c r="D305" s="868"/>
      <c r="E305" s="868"/>
      <c r="F305" s="869"/>
      <c r="G305" s="867"/>
      <c r="H305" s="868"/>
      <c r="I305" s="868"/>
      <c r="J305" s="868"/>
      <c r="K305" s="869"/>
    </row>
    <row r="306" spans="1:11" ht="15" customHeight="1" x14ac:dyDescent="0.25">
      <c r="A306" s="867"/>
      <c r="B306" s="868"/>
      <c r="C306" s="868"/>
      <c r="D306" s="868"/>
      <c r="E306" s="868"/>
      <c r="F306" s="869"/>
      <c r="G306" s="867"/>
      <c r="H306" s="868"/>
      <c r="I306" s="868"/>
      <c r="J306" s="868"/>
      <c r="K306" s="869"/>
    </row>
    <row r="307" spans="1:11" ht="6" customHeight="1" thickBot="1" x14ac:dyDescent="0.3">
      <c r="A307" s="867"/>
      <c r="B307" s="868"/>
      <c r="C307" s="868"/>
      <c r="D307" s="868"/>
      <c r="E307" s="868"/>
      <c r="F307" s="869"/>
      <c r="G307" s="867"/>
      <c r="H307" s="868"/>
      <c r="I307" s="868"/>
      <c r="J307" s="868"/>
      <c r="K307" s="869"/>
    </row>
    <row r="308" spans="1:11" x14ac:dyDescent="0.25">
      <c r="A308" s="1016" t="s">
        <v>1298</v>
      </c>
      <c r="B308" s="1017"/>
      <c r="C308" s="1017"/>
      <c r="D308" s="1017"/>
      <c r="E308" s="1017"/>
      <c r="F308" s="1018"/>
      <c r="G308" s="1022" t="s">
        <v>1299</v>
      </c>
      <c r="H308" s="1023"/>
      <c r="I308" s="1023"/>
      <c r="J308" s="1023"/>
      <c r="K308" s="1024"/>
    </row>
    <row r="309" spans="1:11" ht="15.75" thickBot="1" x14ac:dyDescent="0.3">
      <c r="A309" s="1019"/>
      <c r="B309" s="1020"/>
      <c r="C309" s="1020"/>
      <c r="D309" s="1020"/>
      <c r="E309" s="1020"/>
      <c r="F309" s="1021"/>
      <c r="G309" s="1025"/>
      <c r="H309" s="1026"/>
      <c r="I309" s="1026"/>
      <c r="J309" s="1026"/>
      <c r="K309" s="1027"/>
    </row>
    <row r="310" spans="1:11" ht="15" customHeight="1" x14ac:dyDescent="0.25">
      <c r="A310" s="864"/>
      <c r="B310" s="865"/>
      <c r="C310" s="865"/>
      <c r="D310" s="865"/>
      <c r="E310" s="865"/>
      <c r="F310" s="866"/>
      <c r="G310" s="864"/>
      <c r="H310" s="865"/>
      <c r="I310" s="865"/>
      <c r="J310" s="865"/>
      <c r="K310" s="866"/>
    </row>
    <row r="311" spans="1:11" ht="15" customHeight="1" x14ac:dyDescent="0.25">
      <c r="A311" s="867"/>
      <c r="B311" s="868"/>
      <c r="C311" s="868"/>
      <c r="D311" s="868"/>
      <c r="E311" s="868"/>
      <c r="F311" s="869"/>
      <c r="G311" s="867"/>
      <c r="H311" s="868"/>
      <c r="I311" s="868"/>
      <c r="J311" s="868"/>
      <c r="K311" s="869"/>
    </row>
    <row r="312" spans="1:11" ht="15" customHeight="1" x14ac:dyDescent="0.25">
      <c r="A312" s="867"/>
      <c r="B312" s="868"/>
      <c r="C312" s="868"/>
      <c r="D312" s="868"/>
      <c r="E312" s="868"/>
      <c r="F312" s="869"/>
      <c r="G312" s="867"/>
      <c r="H312" s="868"/>
      <c r="I312" s="868"/>
      <c r="J312" s="868"/>
      <c r="K312" s="869"/>
    </row>
    <row r="313" spans="1:11" ht="15" customHeight="1" x14ac:dyDescent="0.25">
      <c r="A313" s="867"/>
      <c r="B313" s="868"/>
      <c r="C313" s="868"/>
      <c r="D313" s="868"/>
      <c r="E313" s="868"/>
      <c r="F313" s="869"/>
      <c r="G313" s="867"/>
      <c r="H313" s="868"/>
      <c r="I313" s="868"/>
      <c r="J313" s="868"/>
      <c r="K313" s="869"/>
    </row>
    <row r="314" spans="1:11" ht="15" customHeight="1" x14ac:dyDescent="0.25">
      <c r="A314" s="867"/>
      <c r="B314" s="868"/>
      <c r="C314" s="868"/>
      <c r="D314" s="868"/>
      <c r="E314" s="868"/>
      <c r="F314" s="869"/>
      <c r="G314" s="867"/>
      <c r="H314" s="868"/>
      <c r="I314" s="868"/>
      <c r="J314" s="868"/>
      <c r="K314" s="869"/>
    </row>
    <row r="315" spans="1:11" ht="15" customHeight="1" x14ac:dyDescent="0.25">
      <c r="A315" s="867"/>
      <c r="B315" s="868"/>
      <c r="C315" s="868"/>
      <c r="D315" s="868"/>
      <c r="E315" s="868"/>
      <c r="F315" s="869"/>
      <c r="G315" s="867"/>
      <c r="H315" s="868"/>
      <c r="I315" s="868"/>
      <c r="J315" s="868"/>
      <c r="K315" s="869"/>
    </row>
    <row r="316" spans="1:11" ht="15" customHeight="1" x14ac:dyDescent="0.25">
      <c r="A316" s="867"/>
      <c r="B316" s="868"/>
      <c r="C316" s="868"/>
      <c r="D316" s="868"/>
      <c r="E316" s="868"/>
      <c r="F316" s="869"/>
      <c r="G316" s="867"/>
      <c r="H316" s="868"/>
      <c r="I316" s="868"/>
      <c r="J316" s="868"/>
      <c r="K316" s="869"/>
    </row>
    <row r="317" spans="1:11" ht="15" customHeight="1" x14ac:dyDescent="0.25">
      <c r="A317" s="867"/>
      <c r="B317" s="868"/>
      <c r="C317" s="868"/>
      <c r="D317" s="868"/>
      <c r="E317" s="868"/>
      <c r="F317" s="869"/>
      <c r="G317" s="867"/>
      <c r="H317" s="868"/>
      <c r="I317" s="868"/>
      <c r="J317" s="868"/>
      <c r="K317" s="869"/>
    </row>
    <row r="318" spans="1:11" ht="15" customHeight="1" x14ac:dyDescent="0.25">
      <c r="A318" s="867"/>
      <c r="B318" s="868"/>
      <c r="C318" s="868"/>
      <c r="D318" s="868"/>
      <c r="E318" s="868"/>
      <c r="F318" s="869"/>
      <c r="G318" s="867"/>
      <c r="H318" s="868"/>
      <c r="I318" s="868"/>
      <c r="J318" s="868"/>
      <c r="K318" s="869"/>
    </row>
    <row r="319" spans="1:11" ht="15" customHeight="1" x14ac:dyDescent="0.25">
      <c r="A319" s="867"/>
      <c r="B319" s="868"/>
      <c r="C319" s="868"/>
      <c r="D319" s="868"/>
      <c r="E319" s="868"/>
      <c r="F319" s="869"/>
      <c r="G319" s="867"/>
      <c r="H319" s="868"/>
      <c r="I319" s="868"/>
      <c r="J319" s="868"/>
      <c r="K319" s="869"/>
    </row>
    <row r="320" spans="1:11" ht="15" customHeight="1" x14ac:dyDescent="0.25">
      <c r="A320" s="867"/>
      <c r="B320" s="868"/>
      <c r="C320" s="868"/>
      <c r="D320" s="868"/>
      <c r="E320" s="868"/>
      <c r="F320" s="869"/>
      <c r="G320" s="867"/>
      <c r="H320" s="868"/>
      <c r="I320" s="868"/>
      <c r="J320" s="868"/>
      <c r="K320" s="869"/>
    </row>
    <row r="321" spans="1:11" ht="15" customHeight="1" x14ac:dyDescent="0.25">
      <c r="A321" s="867"/>
      <c r="B321" s="868"/>
      <c r="C321" s="868"/>
      <c r="D321" s="868"/>
      <c r="E321" s="868"/>
      <c r="F321" s="869"/>
      <c r="G321" s="867"/>
      <c r="H321" s="868"/>
      <c r="I321" s="868"/>
      <c r="J321" s="868"/>
      <c r="K321" s="869"/>
    </row>
    <row r="322" spans="1:11" ht="15" customHeight="1" x14ac:dyDescent="0.25">
      <c r="A322" s="867"/>
      <c r="B322" s="868"/>
      <c r="C322" s="868"/>
      <c r="D322" s="868"/>
      <c r="E322" s="868"/>
      <c r="F322" s="869"/>
      <c r="G322" s="867"/>
      <c r="H322" s="868"/>
      <c r="I322" s="868"/>
      <c r="J322" s="868"/>
      <c r="K322" s="869"/>
    </row>
    <row r="323" spans="1:11" ht="15" customHeight="1" x14ac:dyDescent="0.25">
      <c r="A323" s="867"/>
      <c r="B323" s="868"/>
      <c r="C323" s="868"/>
      <c r="D323" s="868"/>
      <c r="E323" s="868"/>
      <c r="F323" s="869"/>
      <c r="G323" s="867"/>
      <c r="H323" s="868"/>
      <c r="I323" s="868"/>
      <c r="J323" s="868"/>
      <c r="K323" s="869"/>
    </row>
    <row r="324" spans="1:11" ht="6" customHeight="1" thickBot="1" x14ac:dyDescent="0.3">
      <c r="A324" s="867"/>
      <c r="B324" s="868"/>
      <c r="C324" s="868"/>
      <c r="D324" s="868"/>
      <c r="E324" s="868"/>
      <c r="F324" s="869"/>
      <c r="G324" s="867"/>
      <c r="H324" s="868"/>
      <c r="I324" s="868"/>
      <c r="J324" s="868"/>
      <c r="K324" s="869"/>
    </row>
    <row r="325" spans="1:11" x14ac:dyDescent="0.25">
      <c r="A325" s="1016" t="s">
        <v>1300</v>
      </c>
      <c r="B325" s="1017"/>
      <c r="C325" s="1017"/>
      <c r="D325" s="1017"/>
      <c r="E325" s="1017"/>
      <c r="F325" s="1018"/>
      <c r="G325" s="1022" t="s">
        <v>1301</v>
      </c>
      <c r="H325" s="1023"/>
      <c r="I325" s="1023"/>
      <c r="J325" s="1023"/>
      <c r="K325" s="1024"/>
    </row>
    <row r="326" spans="1:11" ht="15.75" thickBot="1" x14ac:dyDescent="0.3">
      <c r="A326" s="1019"/>
      <c r="B326" s="1020"/>
      <c r="C326" s="1020"/>
      <c r="D326" s="1020"/>
      <c r="E326" s="1020"/>
      <c r="F326" s="1021"/>
      <c r="G326" s="1025"/>
      <c r="H326" s="1026"/>
      <c r="I326" s="1026"/>
      <c r="J326" s="1026"/>
      <c r="K326" s="1027"/>
    </row>
    <row r="327" spans="1:11" x14ac:dyDescent="0.25">
      <c r="A327" s="864" t="s">
        <v>504</v>
      </c>
      <c r="B327" s="865"/>
      <c r="C327" s="865"/>
      <c r="D327" s="865"/>
      <c r="E327" s="865"/>
      <c r="F327" s="866"/>
      <c r="G327" s="864" t="s">
        <v>505</v>
      </c>
      <c r="H327" s="865"/>
      <c r="I327" s="865"/>
      <c r="J327" s="865"/>
      <c r="K327" s="866"/>
    </row>
    <row r="328" spans="1:11" x14ac:dyDescent="0.25">
      <c r="A328" s="867"/>
      <c r="B328" s="868"/>
      <c r="C328" s="868"/>
      <c r="D328" s="868"/>
      <c r="E328" s="868"/>
      <c r="F328" s="869"/>
      <c r="G328" s="867"/>
      <c r="H328" s="868"/>
      <c r="I328" s="868"/>
      <c r="J328" s="868"/>
      <c r="K328" s="869"/>
    </row>
    <row r="329" spans="1:11" x14ac:dyDescent="0.25">
      <c r="A329" s="867"/>
      <c r="B329" s="868"/>
      <c r="C329" s="868"/>
      <c r="D329" s="868"/>
      <c r="E329" s="868"/>
      <c r="F329" s="869"/>
      <c r="G329" s="867"/>
      <c r="H329" s="868"/>
      <c r="I329" s="868"/>
      <c r="J329" s="868"/>
      <c r="K329" s="869"/>
    </row>
    <row r="330" spans="1:11" x14ac:dyDescent="0.25">
      <c r="A330" s="867"/>
      <c r="B330" s="868"/>
      <c r="C330" s="868"/>
      <c r="D330" s="868"/>
      <c r="E330" s="868"/>
      <c r="F330" s="869"/>
      <c r="G330" s="867"/>
      <c r="H330" s="868"/>
      <c r="I330" s="868"/>
      <c r="J330" s="868"/>
      <c r="K330" s="869"/>
    </row>
    <row r="331" spans="1:11" x14ac:dyDescent="0.25">
      <c r="A331" s="867"/>
      <c r="B331" s="868"/>
      <c r="C331" s="868"/>
      <c r="D331" s="868"/>
      <c r="E331" s="868"/>
      <c r="F331" s="869"/>
      <c r="G331" s="867"/>
      <c r="H331" s="868"/>
      <c r="I331" s="868"/>
      <c r="J331" s="868"/>
      <c r="K331" s="869"/>
    </row>
    <row r="332" spans="1:11" x14ac:dyDescent="0.25">
      <c r="A332" s="867"/>
      <c r="B332" s="868"/>
      <c r="C332" s="868"/>
      <c r="D332" s="868"/>
      <c r="E332" s="868"/>
      <c r="F332" s="869"/>
      <c r="G332" s="867"/>
      <c r="H332" s="868"/>
      <c r="I332" s="868"/>
      <c r="J332" s="868"/>
      <c r="K332" s="869"/>
    </row>
    <row r="333" spans="1:11" x14ac:dyDescent="0.25">
      <c r="A333" s="867"/>
      <c r="B333" s="868"/>
      <c r="C333" s="868"/>
      <c r="D333" s="868"/>
      <c r="E333" s="868"/>
      <c r="F333" s="869"/>
      <c r="G333" s="867"/>
      <c r="H333" s="868"/>
      <c r="I333" s="868"/>
      <c r="J333" s="868"/>
      <c r="K333" s="869"/>
    </row>
    <row r="334" spans="1:11" x14ac:dyDescent="0.25">
      <c r="A334" s="867"/>
      <c r="B334" s="868"/>
      <c r="C334" s="868"/>
      <c r="D334" s="868"/>
      <c r="E334" s="868"/>
      <c r="F334" s="869"/>
      <c r="G334" s="867"/>
      <c r="H334" s="868"/>
      <c r="I334" s="868"/>
      <c r="J334" s="868"/>
      <c r="K334" s="869"/>
    </row>
    <row r="335" spans="1:11" x14ac:dyDescent="0.25">
      <c r="A335" s="867"/>
      <c r="B335" s="868"/>
      <c r="C335" s="868"/>
      <c r="D335" s="868"/>
      <c r="E335" s="868"/>
      <c r="F335" s="869"/>
      <c r="G335" s="867"/>
      <c r="H335" s="868"/>
      <c r="I335" s="868"/>
      <c r="J335" s="868"/>
      <c r="K335" s="869"/>
    </row>
    <row r="336" spans="1:11" x14ac:dyDescent="0.25">
      <c r="A336" s="867"/>
      <c r="B336" s="868"/>
      <c r="C336" s="868"/>
      <c r="D336" s="868"/>
      <c r="E336" s="868"/>
      <c r="F336" s="869"/>
      <c r="G336" s="867"/>
      <c r="H336" s="868"/>
      <c r="I336" s="868"/>
      <c r="J336" s="868"/>
      <c r="K336" s="869"/>
    </row>
    <row r="337" spans="1:11" x14ac:dyDescent="0.25">
      <c r="A337" s="867"/>
      <c r="B337" s="868"/>
      <c r="C337" s="868"/>
      <c r="D337" s="868"/>
      <c r="E337" s="868"/>
      <c r="F337" s="869"/>
      <c r="G337" s="867"/>
      <c r="H337" s="868"/>
      <c r="I337" s="868"/>
      <c r="J337" s="868"/>
      <c r="K337" s="869"/>
    </row>
    <row r="338" spans="1:11" x14ac:dyDescent="0.25">
      <c r="A338" s="867"/>
      <c r="B338" s="868"/>
      <c r="C338" s="868"/>
      <c r="D338" s="868"/>
      <c r="E338" s="868"/>
      <c r="F338" s="869"/>
      <c r="G338" s="867"/>
      <c r="H338" s="868"/>
      <c r="I338" s="868"/>
      <c r="J338" s="868"/>
      <c r="K338" s="869"/>
    </row>
    <row r="339" spans="1:11" x14ac:dyDescent="0.25">
      <c r="A339" s="867"/>
      <c r="B339" s="868"/>
      <c r="C339" s="868"/>
      <c r="D339" s="868"/>
      <c r="E339" s="868"/>
      <c r="F339" s="869"/>
      <c r="G339" s="867"/>
      <c r="H339" s="868"/>
      <c r="I339" s="868"/>
      <c r="J339" s="868"/>
      <c r="K339" s="869"/>
    </row>
    <row r="340" spans="1:11" ht="15.75" thickBot="1" x14ac:dyDescent="0.3">
      <c r="A340" s="867"/>
      <c r="B340" s="868"/>
      <c r="C340" s="868"/>
      <c r="D340" s="868"/>
      <c r="E340" s="868"/>
      <c r="F340" s="869"/>
      <c r="G340" s="867"/>
      <c r="H340" s="868"/>
      <c r="I340" s="868"/>
      <c r="J340" s="868"/>
      <c r="K340" s="869"/>
    </row>
    <row r="341" spans="1:11" x14ac:dyDescent="0.25">
      <c r="A341" s="1022" t="s">
        <v>1302</v>
      </c>
      <c r="B341" s="1023"/>
      <c r="C341" s="1023"/>
      <c r="D341" s="1023"/>
      <c r="E341" s="1023"/>
      <c r="F341" s="1024"/>
      <c r="G341" s="1022" t="s">
        <v>1303</v>
      </c>
      <c r="H341" s="1023"/>
      <c r="I341" s="1023"/>
      <c r="J341" s="1023"/>
      <c r="K341" s="1024"/>
    </row>
    <row r="342" spans="1:11" ht="15.75" thickBot="1" x14ac:dyDescent="0.3">
      <c r="A342" s="1025"/>
      <c r="B342" s="1026"/>
      <c r="C342" s="1026"/>
      <c r="D342" s="1026"/>
      <c r="E342" s="1026"/>
      <c r="F342" s="1027"/>
      <c r="G342" s="1025"/>
      <c r="H342" s="1026"/>
      <c r="I342" s="1026"/>
      <c r="J342" s="1026"/>
      <c r="K342" s="1027"/>
    </row>
    <row r="343" spans="1:11" x14ac:dyDescent="0.25">
      <c r="A343" s="864" t="s">
        <v>504</v>
      </c>
      <c r="B343" s="865"/>
      <c r="C343" s="865"/>
      <c r="D343" s="865"/>
      <c r="E343" s="865"/>
      <c r="F343" s="866"/>
      <c r="G343" s="864" t="s">
        <v>505</v>
      </c>
      <c r="H343" s="865"/>
      <c r="I343" s="865"/>
      <c r="J343" s="865"/>
      <c r="K343" s="866"/>
    </row>
    <row r="344" spans="1:11" x14ac:dyDescent="0.25">
      <c r="A344" s="867"/>
      <c r="B344" s="868"/>
      <c r="C344" s="868"/>
      <c r="D344" s="868"/>
      <c r="E344" s="868"/>
      <c r="F344" s="869"/>
      <c r="G344" s="867"/>
      <c r="H344" s="868"/>
      <c r="I344" s="868"/>
      <c r="J344" s="868"/>
      <c r="K344" s="869"/>
    </row>
    <row r="345" spans="1:11" x14ac:dyDescent="0.25">
      <c r="A345" s="867"/>
      <c r="B345" s="868"/>
      <c r="C345" s="868"/>
      <c r="D345" s="868"/>
      <c r="E345" s="868"/>
      <c r="F345" s="869"/>
      <c r="G345" s="867"/>
      <c r="H345" s="868"/>
      <c r="I345" s="868"/>
      <c r="J345" s="868"/>
      <c r="K345" s="869"/>
    </row>
    <row r="346" spans="1:11" x14ac:dyDescent="0.25">
      <c r="A346" s="867"/>
      <c r="B346" s="868"/>
      <c r="C346" s="868"/>
      <c r="D346" s="868"/>
      <c r="E346" s="868"/>
      <c r="F346" s="869"/>
      <c r="G346" s="867"/>
      <c r="H346" s="868"/>
      <c r="I346" s="868"/>
      <c r="J346" s="868"/>
      <c r="K346" s="869"/>
    </row>
    <row r="347" spans="1:11" x14ac:dyDescent="0.25">
      <c r="A347" s="867"/>
      <c r="B347" s="868"/>
      <c r="C347" s="868"/>
      <c r="D347" s="868"/>
      <c r="E347" s="868"/>
      <c r="F347" s="869"/>
      <c r="G347" s="867"/>
      <c r="H347" s="868"/>
      <c r="I347" s="868"/>
      <c r="J347" s="868"/>
      <c r="K347" s="869"/>
    </row>
    <row r="348" spans="1:11" x14ac:dyDescent="0.25">
      <c r="A348" s="867"/>
      <c r="B348" s="868"/>
      <c r="C348" s="868"/>
      <c r="D348" s="868"/>
      <c r="E348" s="868"/>
      <c r="F348" s="869"/>
      <c r="G348" s="867"/>
      <c r="H348" s="868"/>
      <c r="I348" s="868"/>
      <c r="J348" s="868"/>
      <c r="K348" s="869"/>
    </row>
    <row r="349" spans="1:11" x14ac:dyDescent="0.25">
      <c r="A349" s="867"/>
      <c r="B349" s="868"/>
      <c r="C349" s="868"/>
      <c r="D349" s="868"/>
      <c r="E349" s="868"/>
      <c r="F349" s="869"/>
      <c r="G349" s="867"/>
      <c r="H349" s="868"/>
      <c r="I349" s="868"/>
      <c r="J349" s="868"/>
      <c r="K349" s="869"/>
    </row>
    <row r="350" spans="1:11" x14ac:dyDescent="0.25">
      <c r="A350" s="867"/>
      <c r="B350" s="868"/>
      <c r="C350" s="868"/>
      <c r="D350" s="868"/>
      <c r="E350" s="868"/>
      <c r="F350" s="869"/>
      <c r="G350" s="867"/>
      <c r="H350" s="868"/>
      <c r="I350" s="868"/>
      <c r="J350" s="868"/>
      <c r="K350" s="869"/>
    </row>
    <row r="351" spans="1:11" x14ac:dyDescent="0.25">
      <c r="A351" s="867"/>
      <c r="B351" s="868"/>
      <c r="C351" s="868"/>
      <c r="D351" s="868"/>
      <c r="E351" s="868"/>
      <c r="F351" s="869"/>
      <c r="G351" s="867"/>
      <c r="H351" s="868"/>
      <c r="I351" s="868"/>
      <c r="J351" s="868"/>
      <c r="K351" s="869"/>
    </row>
    <row r="352" spans="1:11" x14ac:dyDescent="0.25">
      <c r="A352" s="867"/>
      <c r="B352" s="868"/>
      <c r="C352" s="868"/>
      <c r="D352" s="868"/>
      <c r="E352" s="868"/>
      <c r="F352" s="869"/>
      <c r="G352" s="867"/>
      <c r="H352" s="868"/>
      <c r="I352" s="868"/>
      <c r="J352" s="868"/>
      <c r="K352" s="869"/>
    </row>
    <row r="353" spans="1:11" x14ac:dyDescent="0.25">
      <c r="A353" s="867"/>
      <c r="B353" s="868"/>
      <c r="C353" s="868"/>
      <c r="D353" s="868"/>
      <c r="E353" s="868"/>
      <c r="F353" s="869"/>
      <c r="G353" s="867"/>
      <c r="H353" s="868"/>
      <c r="I353" s="868"/>
      <c r="J353" s="868"/>
      <c r="K353" s="869"/>
    </row>
    <row r="354" spans="1:11" x14ac:dyDescent="0.25">
      <c r="A354" s="867"/>
      <c r="B354" s="868"/>
      <c r="C354" s="868"/>
      <c r="D354" s="868"/>
      <c r="E354" s="868"/>
      <c r="F354" s="869"/>
      <c r="G354" s="867"/>
      <c r="H354" s="868"/>
      <c r="I354" s="868"/>
      <c r="J354" s="868"/>
      <c r="K354" s="869"/>
    </row>
    <row r="355" spans="1:11" x14ac:dyDescent="0.25">
      <c r="A355" s="867"/>
      <c r="B355" s="868"/>
      <c r="C355" s="868"/>
      <c r="D355" s="868"/>
      <c r="E355" s="868"/>
      <c r="F355" s="869"/>
      <c r="G355" s="867"/>
      <c r="H355" s="868"/>
      <c r="I355" s="868"/>
      <c r="J355" s="868"/>
      <c r="K355" s="869"/>
    </row>
    <row r="356" spans="1:11" ht="15.75" thickBot="1" x14ac:dyDescent="0.3">
      <c r="A356" s="867"/>
      <c r="B356" s="868"/>
      <c r="C356" s="868"/>
      <c r="D356" s="868"/>
      <c r="E356" s="868"/>
      <c r="F356" s="869"/>
      <c r="G356" s="867"/>
      <c r="H356" s="868"/>
      <c r="I356" s="868"/>
      <c r="J356" s="868"/>
      <c r="K356" s="869"/>
    </row>
    <row r="357" spans="1:11" x14ac:dyDescent="0.25">
      <c r="A357" s="1022" t="s">
        <v>1304</v>
      </c>
      <c r="B357" s="1023"/>
      <c r="C357" s="1023"/>
      <c r="D357" s="1023"/>
      <c r="E357" s="1023"/>
      <c r="F357" s="1024"/>
      <c r="G357" s="1022" t="s">
        <v>1304</v>
      </c>
      <c r="H357" s="1023"/>
      <c r="I357" s="1023"/>
      <c r="J357" s="1023"/>
      <c r="K357" s="1024"/>
    </row>
    <row r="358" spans="1:11" ht="31.5" customHeight="1" thickBot="1" x14ac:dyDescent="0.3">
      <c r="A358" s="1025"/>
      <c r="B358" s="1026"/>
      <c r="C358" s="1026"/>
      <c r="D358" s="1026"/>
      <c r="E358" s="1026"/>
      <c r="F358" s="1027"/>
      <c r="G358" s="1025"/>
      <c r="H358" s="1026"/>
      <c r="I358" s="1026"/>
      <c r="J358" s="1026"/>
      <c r="K358" s="1027"/>
    </row>
    <row r="359" spans="1:11" x14ac:dyDescent="0.25">
      <c r="A359" s="864" t="s">
        <v>504</v>
      </c>
      <c r="B359" s="865"/>
      <c r="C359" s="865"/>
      <c r="D359" s="865"/>
      <c r="E359" s="865"/>
      <c r="F359" s="866"/>
      <c r="G359" s="864" t="s">
        <v>505</v>
      </c>
      <c r="H359" s="865"/>
      <c r="I359" s="865"/>
      <c r="J359" s="865"/>
      <c r="K359" s="866"/>
    </row>
    <row r="360" spans="1:11" x14ac:dyDescent="0.25">
      <c r="A360" s="867"/>
      <c r="B360" s="868"/>
      <c r="C360" s="868"/>
      <c r="D360" s="868"/>
      <c r="E360" s="868"/>
      <c r="F360" s="869"/>
      <c r="G360" s="867"/>
      <c r="H360" s="868"/>
      <c r="I360" s="868"/>
      <c r="J360" s="868"/>
      <c r="K360" s="869"/>
    </row>
    <row r="361" spans="1:11" x14ac:dyDescent="0.25">
      <c r="A361" s="867"/>
      <c r="B361" s="868"/>
      <c r="C361" s="868"/>
      <c r="D361" s="868"/>
      <c r="E361" s="868"/>
      <c r="F361" s="869"/>
      <c r="G361" s="867"/>
      <c r="H361" s="868"/>
      <c r="I361" s="868"/>
      <c r="J361" s="868"/>
      <c r="K361" s="869"/>
    </row>
    <row r="362" spans="1:11" x14ac:dyDescent="0.25">
      <c r="A362" s="867"/>
      <c r="B362" s="868"/>
      <c r="C362" s="868"/>
      <c r="D362" s="868"/>
      <c r="E362" s="868"/>
      <c r="F362" s="869"/>
      <c r="G362" s="867"/>
      <c r="H362" s="868"/>
      <c r="I362" s="868"/>
      <c r="J362" s="868"/>
      <c r="K362" s="869"/>
    </row>
    <row r="363" spans="1:11" x14ac:dyDescent="0.25">
      <c r="A363" s="867"/>
      <c r="B363" s="868"/>
      <c r="C363" s="868"/>
      <c r="D363" s="868"/>
      <c r="E363" s="868"/>
      <c r="F363" s="869"/>
      <c r="G363" s="867"/>
      <c r="H363" s="868"/>
      <c r="I363" s="868"/>
      <c r="J363" s="868"/>
      <c r="K363" s="869"/>
    </row>
    <row r="364" spans="1:11" x14ac:dyDescent="0.25">
      <c r="A364" s="867"/>
      <c r="B364" s="868"/>
      <c r="C364" s="868"/>
      <c r="D364" s="868"/>
      <c r="E364" s="868"/>
      <c r="F364" s="869"/>
      <c r="G364" s="867"/>
      <c r="H364" s="868"/>
      <c r="I364" s="868"/>
      <c r="J364" s="868"/>
      <c r="K364" s="869"/>
    </row>
    <row r="365" spans="1:11" x14ac:dyDescent="0.25">
      <c r="A365" s="867"/>
      <c r="B365" s="868"/>
      <c r="C365" s="868"/>
      <c r="D365" s="868"/>
      <c r="E365" s="868"/>
      <c r="F365" s="869"/>
      <c r="G365" s="867"/>
      <c r="H365" s="868"/>
      <c r="I365" s="868"/>
      <c r="J365" s="868"/>
      <c r="K365" s="869"/>
    </row>
    <row r="366" spans="1:11" x14ac:dyDescent="0.25">
      <c r="A366" s="867"/>
      <c r="B366" s="868"/>
      <c r="C366" s="868"/>
      <c r="D366" s="868"/>
      <c r="E366" s="868"/>
      <c r="F366" s="869"/>
      <c r="G366" s="867"/>
      <c r="H366" s="868"/>
      <c r="I366" s="868"/>
      <c r="J366" s="868"/>
      <c r="K366" s="869"/>
    </row>
    <row r="367" spans="1:11" x14ac:dyDescent="0.25">
      <c r="A367" s="867"/>
      <c r="B367" s="868"/>
      <c r="C367" s="868"/>
      <c r="D367" s="868"/>
      <c r="E367" s="868"/>
      <c r="F367" s="869"/>
      <c r="G367" s="867"/>
      <c r="H367" s="868"/>
      <c r="I367" s="868"/>
      <c r="J367" s="868"/>
      <c r="K367" s="869"/>
    </row>
    <row r="368" spans="1:11" x14ac:dyDescent="0.25">
      <c r="A368" s="867"/>
      <c r="B368" s="868"/>
      <c r="C368" s="868"/>
      <c r="D368" s="868"/>
      <c r="E368" s="868"/>
      <c r="F368" s="869"/>
      <c r="G368" s="867"/>
      <c r="H368" s="868"/>
      <c r="I368" s="868"/>
      <c r="J368" s="868"/>
      <c r="K368" s="869"/>
    </row>
    <row r="369" spans="1:11" x14ac:dyDescent="0.25">
      <c r="A369" s="867"/>
      <c r="B369" s="868"/>
      <c r="C369" s="868"/>
      <c r="D369" s="868"/>
      <c r="E369" s="868"/>
      <c r="F369" s="869"/>
      <c r="G369" s="867"/>
      <c r="H369" s="868"/>
      <c r="I369" s="868"/>
      <c r="J369" s="868"/>
      <c r="K369" s="869"/>
    </row>
    <row r="370" spans="1:11" x14ac:dyDescent="0.25">
      <c r="A370" s="867"/>
      <c r="B370" s="868"/>
      <c r="C370" s="868"/>
      <c r="D370" s="868"/>
      <c r="E370" s="868"/>
      <c r="F370" s="869"/>
      <c r="G370" s="867"/>
      <c r="H370" s="868"/>
      <c r="I370" s="868"/>
      <c r="J370" s="868"/>
      <c r="K370" s="869"/>
    </row>
    <row r="371" spans="1:11" x14ac:dyDescent="0.25">
      <c r="A371" s="867"/>
      <c r="B371" s="868"/>
      <c r="C371" s="868"/>
      <c r="D371" s="868"/>
      <c r="E371" s="868"/>
      <c r="F371" s="869"/>
      <c r="G371" s="867"/>
      <c r="H371" s="868"/>
      <c r="I371" s="868"/>
      <c r="J371" s="868"/>
      <c r="K371" s="869"/>
    </row>
    <row r="372" spans="1:11" ht="15.75" thickBot="1" x14ac:dyDescent="0.3">
      <c r="A372" s="867"/>
      <c r="B372" s="868"/>
      <c r="C372" s="868"/>
      <c r="D372" s="868"/>
      <c r="E372" s="868"/>
      <c r="F372" s="869"/>
      <c r="G372" s="867"/>
      <c r="H372" s="868"/>
      <c r="I372" s="868"/>
      <c r="J372" s="868"/>
      <c r="K372" s="869"/>
    </row>
    <row r="373" spans="1:11" x14ac:dyDescent="0.25">
      <c r="A373" s="1022" t="s">
        <v>1305</v>
      </c>
      <c r="B373" s="1023"/>
      <c r="C373" s="1023"/>
      <c r="D373" s="1023"/>
      <c r="E373" s="1023"/>
      <c r="F373" s="1024"/>
      <c r="G373" s="1022" t="s">
        <v>1305</v>
      </c>
      <c r="H373" s="1023"/>
      <c r="I373" s="1023"/>
      <c r="J373" s="1023"/>
      <c r="K373" s="1024"/>
    </row>
    <row r="374" spans="1:11" ht="15.75" thickBot="1" x14ac:dyDescent="0.3">
      <c r="A374" s="1025"/>
      <c r="B374" s="1026"/>
      <c r="C374" s="1026"/>
      <c r="D374" s="1026"/>
      <c r="E374" s="1026"/>
      <c r="F374" s="1027"/>
      <c r="G374" s="1025"/>
      <c r="H374" s="1026"/>
      <c r="I374" s="1026"/>
      <c r="J374" s="1026"/>
      <c r="K374" s="1027"/>
    </row>
    <row r="375" spans="1:11" x14ac:dyDescent="0.25">
      <c r="A375" s="864" t="s">
        <v>502</v>
      </c>
      <c r="B375" s="865"/>
      <c r="C375" s="865"/>
      <c r="D375" s="865"/>
      <c r="E375" s="865"/>
      <c r="F375" s="866"/>
      <c r="G375" s="864"/>
      <c r="H375" s="865"/>
      <c r="I375" s="865"/>
      <c r="J375" s="865"/>
      <c r="K375" s="866"/>
    </row>
    <row r="376" spans="1:11" x14ac:dyDescent="0.25">
      <c r="A376" s="867"/>
      <c r="B376" s="868"/>
      <c r="C376" s="868"/>
      <c r="D376" s="868"/>
      <c r="E376" s="868"/>
      <c r="F376" s="869"/>
      <c r="G376" s="867"/>
      <c r="H376" s="868"/>
      <c r="I376" s="868"/>
      <c r="J376" s="868"/>
      <c r="K376" s="869"/>
    </row>
    <row r="377" spans="1:11" x14ac:dyDescent="0.25">
      <c r="A377" s="867"/>
      <c r="B377" s="868"/>
      <c r="C377" s="868"/>
      <c r="D377" s="868"/>
      <c r="E377" s="868"/>
      <c r="F377" s="869"/>
      <c r="G377" s="867"/>
      <c r="H377" s="868"/>
      <c r="I377" s="868"/>
      <c r="J377" s="868"/>
      <c r="K377" s="869"/>
    </row>
    <row r="378" spans="1:11" x14ac:dyDescent="0.25">
      <c r="A378" s="867"/>
      <c r="B378" s="868"/>
      <c r="C378" s="868"/>
      <c r="D378" s="868"/>
      <c r="E378" s="868"/>
      <c r="F378" s="869"/>
      <c r="G378" s="867"/>
      <c r="H378" s="868"/>
      <c r="I378" s="868"/>
      <c r="J378" s="868"/>
      <c r="K378" s="869"/>
    </row>
    <row r="379" spans="1:11" x14ac:dyDescent="0.25">
      <c r="A379" s="867"/>
      <c r="B379" s="868"/>
      <c r="C379" s="868"/>
      <c r="D379" s="868"/>
      <c r="E379" s="868"/>
      <c r="F379" s="869"/>
      <c r="G379" s="867"/>
      <c r="H379" s="868"/>
      <c r="I379" s="868"/>
      <c r="J379" s="868"/>
      <c r="K379" s="869"/>
    </row>
    <row r="380" spans="1:11" x14ac:dyDescent="0.25">
      <c r="A380" s="867"/>
      <c r="B380" s="868"/>
      <c r="C380" s="868"/>
      <c r="D380" s="868"/>
      <c r="E380" s="868"/>
      <c r="F380" s="869"/>
      <c r="G380" s="867"/>
      <c r="H380" s="868"/>
      <c r="I380" s="868"/>
      <c r="J380" s="868"/>
      <c r="K380" s="869"/>
    </row>
    <row r="381" spans="1:11" x14ac:dyDescent="0.25">
      <c r="A381" s="867"/>
      <c r="B381" s="868"/>
      <c r="C381" s="868"/>
      <c r="D381" s="868"/>
      <c r="E381" s="868"/>
      <c r="F381" s="869"/>
      <c r="G381" s="867"/>
      <c r="H381" s="868"/>
      <c r="I381" s="868"/>
      <c r="J381" s="868"/>
      <c r="K381" s="869"/>
    </row>
    <row r="382" spans="1:11" x14ac:dyDescent="0.25">
      <c r="A382" s="867"/>
      <c r="B382" s="868"/>
      <c r="C382" s="868"/>
      <c r="D382" s="868"/>
      <c r="E382" s="868"/>
      <c r="F382" s="869"/>
      <c r="G382" s="867"/>
      <c r="H382" s="868"/>
      <c r="I382" s="868"/>
      <c r="J382" s="868"/>
      <c r="K382" s="869"/>
    </row>
    <row r="383" spans="1:11" x14ac:dyDescent="0.25">
      <c r="A383" s="867"/>
      <c r="B383" s="868"/>
      <c r="C383" s="868"/>
      <c r="D383" s="868"/>
      <c r="E383" s="868"/>
      <c r="F383" s="869"/>
      <c r="G383" s="867"/>
      <c r="H383" s="868"/>
      <c r="I383" s="868"/>
      <c r="J383" s="868"/>
      <c r="K383" s="869"/>
    </row>
    <row r="384" spans="1:11" x14ac:dyDescent="0.25">
      <c r="A384" s="867"/>
      <c r="B384" s="868"/>
      <c r="C384" s="868"/>
      <c r="D384" s="868"/>
      <c r="E384" s="868"/>
      <c r="F384" s="869"/>
      <c r="G384" s="867"/>
      <c r="H384" s="868"/>
      <c r="I384" s="868"/>
      <c r="J384" s="868"/>
      <c r="K384" s="869"/>
    </row>
    <row r="385" spans="1:11" x14ac:dyDescent="0.25">
      <c r="A385" s="867"/>
      <c r="B385" s="868"/>
      <c r="C385" s="868"/>
      <c r="D385" s="868"/>
      <c r="E385" s="868"/>
      <c r="F385" s="869"/>
      <c r="G385" s="867"/>
      <c r="H385" s="868"/>
      <c r="I385" s="868"/>
      <c r="J385" s="868"/>
      <c r="K385" s="869"/>
    </row>
    <row r="386" spans="1:11" x14ac:dyDescent="0.25">
      <c r="A386" s="867"/>
      <c r="B386" s="868"/>
      <c r="C386" s="868"/>
      <c r="D386" s="868"/>
      <c r="E386" s="868"/>
      <c r="F386" s="869"/>
      <c r="G386" s="867"/>
      <c r="H386" s="868"/>
      <c r="I386" s="868"/>
      <c r="J386" s="868"/>
      <c r="K386" s="869"/>
    </row>
    <row r="387" spans="1:11" x14ac:dyDescent="0.25">
      <c r="A387" s="867"/>
      <c r="B387" s="868"/>
      <c r="C387" s="868"/>
      <c r="D387" s="868"/>
      <c r="E387" s="868"/>
      <c r="F387" s="869"/>
      <c r="G387" s="867"/>
      <c r="H387" s="868"/>
      <c r="I387" s="868"/>
      <c r="J387" s="868"/>
      <c r="K387" s="869"/>
    </row>
    <row r="388" spans="1:11" ht="15.75" thickBot="1" x14ac:dyDescent="0.3">
      <c r="A388" s="867"/>
      <c r="B388" s="868"/>
      <c r="C388" s="868"/>
      <c r="D388" s="868"/>
      <c r="E388" s="868"/>
      <c r="F388" s="869"/>
      <c r="G388" s="867"/>
      <c r="H388" s="868"/>
      <c r="I388" s="868"/>
      <c r="J388" s="868"/>
      <c r="K388" s="869"/>
    </row>
    <row r="389" spans="1:11" x14ac:dyDescent="0.25">
      <c r="A389" s="1016" t="s">
        <v>1306</v>
      </c>
      <c r="B389" s="1017"/>
      <c r="C389" s="1017"/>
      <c r="D389" s="1017"/>
      <c r="E389" s="1017"/>
      <c r="F389" s="1018"/>
      <c r="G389" s="1022" t="s">
        <v>1307</v>
      </c>
      <c r="H389" s="1023"/>
      <c r="I389" s="1023"/>
      <c r="J389" s="1023"/>
      <c r="K389" s="1024"/>
    </row>
    <row r="390" spans="1:11" ht="22.5" customHeight="1" thickBot="1" x14ac:dyDescent="0.3">
      <c r="A390" s="1019"/>
      <c r="B390" s="1020"/>
      <c r="C390" s="1020"/>
      <c r="D390" s="1020"/>
      <c r="E390" s="1020"/>
      <c r="F390" s="1021"/>
      <c r="G390" s="1025"/>
      <c r="H390" s="1026"/>
      <c r="I390" s="1026"/>
      <c r="J390" s="1026"/>
      <c r="K390" s="1027"/>
    </row>
    <row r="391" spans="1:11" x14ac:dyDescent="0.25">
      <c r="A391" s="864"/>
      <c r="B391" s="865"/>
      <c r="C391" s="865"/>
      <c r="D391" s="865"/>
      <c r="E391" s="865"/>
      <c r="F391" s="866"/>
      <c r="G391" s="864"/>
      <c r="H391" s="865"/>
      <c r="I391" s="865"/>
      <c r="J391" s="865"/>
      <c r="K391" s="866"/>
    </row>
    <row r="392" spans="1:11" x14ac:dyDescent="0.25">
      <c r="A392" s="867"/>
      <c r="B392" s="868"/>
      <c r="C392" s="868"/>
      <c r="D392" s="868"/>
      <c r="E392" s="868"/>
      <c r="F392" s="869"/>
      <c r="G392" s="867"/>
      <c r="H392" s="868"/>
      <c r="I392" s="868"/>
      <c r="J392" s="868"/>
      <c r="K392" s="869"/>
    </row>
    <row r="393" spans="1:11" x14ac:dyDescent="0.25">
      <c r="A393" s="867"/>
      <c r="B393" s="868"/>
      <c r="C393" s="868"/>
      <c r="D393" s="868"/>
      <c r="E393" s="868"/>
      <c r="F393" s="869"/>
      <c r="G393" s="867"/>
      <c r="H393" s="868"/>
      <c r="I393" s="868"/>
      <c r="J393" s="868"/>
      <c r="K393" s="869"/>
    </row>
    <row r="394" spans="1:11" x14ac:dyDescent="0.25">
      <c r="A394" s="867"/>
      <c r="B394" s="868"/>
      <c r="C394" s="868"/>
      <c r="D394" s="868"/>
      <c r="E394" s="868"/>
      <c r="F394" s="869"/>
      <c r="G394" s="867"/>
      <c r="H394" s="868"/>
      <c r="I394" s="868"/>
      <c r="J394" s="868"/>
      <c r="K394" s="869"/>
    </row>
    <row r="395" spans="1:11" x14ac:dyDescent="0.25">
      <c r="A395" s="867"/>
      <c r="B395" s="868"/>
      <c r="C395" s="868"/>
      <c r="D395" s="868"/>
      <c r="E395" s="868"/>
      <c r="F395" s="869"/>
      <c r="G395" s="867"/>
      <c r="H395" s="868"/>
      <c r="I395" s="868"/>
      <c r="J395" s="868"/>
      <c r="K395" s="869"/>
    </row>
    <row r="396" spans="1:11" x14ac:dyDescent="0.25">
      <c r="A396" s="867"/>
      <c r="B396" s="868"/>
      <c r="C396" s="868"/>
      <c r="D396" s="868"/>
      <c r="E396" s="868"/>
      <c r="F396" s="869"/>
      <c r="G396" s="867"/>
      <c r="H396" s="868"/>
      <c r="I396" s="868"/>
      <c r="J396" s="868"/>
      <c r="K396" s="869"/>
    </row>
    <row r="397" spans="1:11" x14ac:dyDescent="0.25">
      <c r="A397" s="867"/>
      <c r="B397" s="868"/>
      <c r="C397" s="868"/>
      <c r="D397" s="868"/>
      <c r="E397" s="868"/>
      <c r="F397" s="869"/>
      <c r="G397" s="867"/>
      <c r="H397" s="868"/>
      <c r="I397" s="868"/>
      <c r="J397" s="868"/>
      <c r="K397" s="869"/>
    </row>
    <row r="398" spans="1:11" x14ac:dyDescent="0.25">
      <c r="A398" s="867"/>
      <c r="B398" s="868"/>
      <c r="C398" s="868"/>
      <c r="D398" s="868"/>
      <c r="E398" s="868"/>
      <c r="F398" s="869"/>
      <c r="G398" s="867"/>
      <c r="H398" s="868"/>
      <c r="I398" s="868"/>
      <c r="J398" s="868"/>
      <c r="K398" s="869"/>
    </row>
    <row r="399" spans="1:11" x14ac:dyDescent="0.25">
      <c r="A399" s="867"/>
      <c r="B399" s="868"/>
      <c r="C399" s="868"/>
      <c r="D399" s="868"/>
      <c r="E399" s="868"/>
      <c r="F399" s="869"/>
      <c r="G399" s="867"/>
      <c r="H399" s="868"/>
      <c r="I399" s="868"/>
      <c r="J399" s="868"/>
      <c r="K399" s="869"/>
    </row>
    <row r="400" spans="1:11" x14ac:dyDescent="0.25">
      <c r="A400" s="867"/>
      <c r="B400" s="868"/>
      <c r="C400" s="868"/>
      <c r="D400" s="868"/>
      <c r="E400" s="868"/>
      <c r="F400" s="869"/>
      <c r="G400" s="867"/>
      <c r="H400" s="868"/>
      <c r="I400" s="868"/>
      <c r="J400" s="868"/>
      <c r="K400" s="869"/>
    </row>
    <row r="401" spans="1:11" x14ac:dyDescent="0.25">
      <c r="A401" s="867"/>
      <c r="B401" s="868"/>
      <c r="C401" s="868"/>
      <c r="D401" s="868"/>
      <c r="E401" s="868"/>
      <c r="F401" s="869"/>
      <c r="G401" s="867"/>
      <c r="H401" s="868"/>
      <c r="I401" s="868"/>
      <c r="J401" s="868"/>
      <c r="K401" s="869"/>
    </row>
    <row r="402" spans="1:11" x14ac:dyDescent="0.25">
      <c r="A402" s="867"/>
      <c r="B402" s="868"/>
      <c r="C402" s="868"/>
      <c r="D402" s="868"/>
      <c r="E402" s="868"/>
      <c r="F402" s="869"/>
      <c r="G402" s="867"/>
      <c r="H402" s="868"/>
      <c r="I402" s="868"/>
      <c r="J402" s="868"/>
      <c r="K402" s="869"/>
    </row>
    <row r="403" spans="1:11" x14ac:dyDescent="0.25">
      <c r="A403" s="867"/>
      <c r="B403" s="868"/>
      <c r="C403" s="868"/>
      <c r="D403" s="868"/>
      <c r="E403" s="868"/>
      <c r="F403" s="869"/>
      <c r="G403" s="867"/>
      <c r="H403" s="868"/>
      <c r="I403" s="868"/>
      <c r="J403" s="868"/>
      <c r="K403" s="869"/>
    </row>
    <row r="404" spans="1:11" ht="15.75" thickBot="1" x14ac:dyDescent="0.3">
      <c r="A404" s="867"/>
      <c r="B404" s="868"/>
      <c r="C404" s="868"/>
      <c r="D404" s="868"/>
      <c r="E404" s="868"/>
      <c r="F404" s="869"/>
      <c r="G404" s="867"/>
      <c r="H404" s="868"/>
      <c r="I404" s="868"/>
      <c r="J404" s="868"/>
      <c r="K404" s="869"/>
    </row>
    <row r="405" spans="1:11" x14ac:dyDescent="0.25">
      <c r="A405" s="1016" t="s">
        <v>1308</v>
      </c>
      <c r="B405" s="1017"/>
      <c r="C405" s="1017"/>
      <c r="D405" s="1017"/>
      <c r="E405" s="1017"/>
      <c r="F405" s="1018"/>
      <c r="G405" s="1022" t="s">
        <v>1309</v>
      </c>
      <c r="H405" s="1023"/>
      <c r="I405" s="1023"/>
      <c r="J405" s="1023"/>
      <c r="K405" s="1024"/>
    </row>
    <row r="406" spans="1:11" ht="15.75" thickBot="1" x14ac:dyDescent="0.3">
      <c r="A406" s="1019"/>
      <c r="B406" s="1020"/>
      <c r="C406" s="1020"/>
      <c r="D406" s="1020"/>
      <c r="E406" s="1020"/>
      <c r="F406" s="1021"/>
      <c r="G406" s="1025"/>
      <c r="H406" s="1026"/>
      <c r="I406" s="1026"/>
      <c r="J406" s="1026"/>
      <c r="K406" s="1027"/>
    </row>
    <row r="407" spans="1:11" ht="15.75" hidden="1" thickBot="1" x14ac:dyDescent="0.3">
      <c r="A407" s="864" t="s">
        <v>504</v>
      </c>
      <c r="B407" s="865"/>
      <c r="C407" s="865"/>
      <c r="D407" s="865"/>
      <c r="E407" s="865"/>
      <c r="F407" s="866"/>
      <c r="G407" s="864" t="s">
        <v>505</v>
      </c>
      <c r="H407" s="865"/>
      <c r="I407" s="865"/>
      <c r="J407" s="865"/>
      <c r="K407" s="866"/>
    </row>
    <row r="408" spans="1:11" ht="15.75" hidden="1" thickBot="1" x14ac:dyDescent="0.3">
      <c r="A408" s="867"/>
      <c r="B408" s="868"/>
      <c r="C408" s="868"/>
      <c r="D408" s="868"/>
      <c r="E408" s="868"/>
      <c r="F408" s="869"/>
      <c r="G408" s="867"/>
      <c r="H408" s="868"/>
      <c r="I408" s="868"/>
      <c r="J408" s="868"/>
      <c r="K408" s="869"/>
    </row>
    <row r="409" spans="1:11" ht="15.75" hidden="1" thickBot="1" x14ac:dyDescent="0.3">
      <c r="A409" s="867"/>
      <c r="B409" s="868"/>
      <c r="C409" s="868"/>
      <c r="D409" s="868"/>
      <c r="E409" s="868"/>
      <c r="F409" s="869"/>
      <c r="G409" s="867"/>
      <c r="H409" s="868"/>
      <c r="I409" s="868"/>
      <c r="J409" s="868"/>
      <c r="K409" s="869"/>
    </row>
    <row r="410" spans="1:11" ht="15.75" hidden="1" thickBot="1" x14ac:dyDescent="0.3">
      <c r="A410" s="867"/>
      <c r="B410" s="868"/>
      <c r="C410" s="868"/>
      <c r="D410" s="868"/>
      <c r="E410" s="868"/>
      <c r="F410" s="869"/>
      <c r="G410" s="867"/>
      <c r="H410" s="868"/>
      <c r="I410" s="868"/>
      <c r="J410" s="868"/>
      <c r="K410" s="869"/>
    </row>
    <row r="411" spans="1:11" ht="15.75" hidden="1" thickBot="1" x14ac:dyDescent="0.3">
      <c r="A411" s="867"/>
      <c r="B411" s="868"/>
      <c r="C411" s="868"/>
      <c r="D411" s="868"/>
      <c r="E411" s="868"/>
      <c r="F411" s="869"/>
      <c r="G411" s="867"/>
      <c r="H411" s="868"/>
      <c r="I411" s="868"/>
      <c r="J411" s="868"/>
      <c r="K411" s="869"/>
    </row>
    <row r="412" spans="1:11" ht="15.75" hidden="1" thickBot="1" x14ac:dyDescent="0.3">
      <c r="A412" s="867"/>
      <c r="B412" s="868"/>
      <c r="C412" s="868"/>
      <c r="D412" s="868"/>
      <c r="E412" s="868"/>
      <c r="F412" s="869"/>
      <c r="G412" s="867"/>
      <c r="H412" s="868"/>
      <c r="I412" s="868"/>
      <c r="J412" s="868"/>
      <c r="K412" s="869"/>
    </row>
    <row r="413" spans="1:11" ht="15.75" hidden="1" thickBot="1" x14ac:dyDescent="0.3">
      <c r="A413" s="867"/>
      <c r="B413" s="868"/>
      <c r="C413" s="868"/>
      <c r="D413" s="868"/>
      <c r="E413" s="868"/>
      <c r="F413" s="869"/>
      <c r="G413" s="867"/>
      <c r="H413" s="868"/>
      <c r="I413" s="868"/>
      <c r="J413" s="868"/>
      <c r="K413" s="869"/>
    </row>
    <row r="414" spans="1:11" ht="15.75" hidden="1" thickBot="1" x14ac:dyDescent="0.3">
      <c r="A414" s="867"/>
      <c r="B414" s="868"/>
      <c r="C414" s="868"/>
      <c r="D414" s="868"/>
      <c r="E414" s="868"/>
      <c r="F414" s="869"/>
      <c r="G414" s="867"/>
      <c r="H414" s="868"/>
      <c r="I414" s="868"/>
      <c r="J414" s="868"/>
      <c r="K414" s="869"/>
    </row>
    <row r="415" spans="1:11" ht="15.75" hidden="1" thickBot="1" x14ac:dyDescent="0.3">
      <c r="A415" s="867"/>
      <c r="B415" s="868"/>
      <c r="C415" s="868"/>
      <c r="D415" s="868"/>
      <c r="E415" s="868"/>
      <c r="F415" s="869"/>
      <c r="G415" s="867"/>
      <c r="H415" s="868"/>
      <c r="I415" s="868"/>
      <c r="J415" s="868"/>
      <c r="K415" s="869"/>
    </row>
    <row r="416" spans="1:11" ht="15.75" hidden="1" thickBot="1" x14ac:dyDescent="0.3">
      <c r="A416" s="867"/>
      <c r="B416" s="868"/>
      <c r="C416" s="868"/>
      <c r="D416" s="868"/>
      <c r="E416" s="868"/>
      <c r="F416" s="869"/>
      <c r="G416" s="867"/>
      <c r="H416" s="868"/>
      <c r="I416" s="868"/>
      <c r="J416" s="868"/>
      <c r="K416" s="869"/>
    </row>
    <row r="417" spans="1:11" ht="15.75" hidden="1" thickBot="1" x14ac:dyDescent="0.3">
      <c r="A417" s="867"/>
      <c r="B417" s="868"/>
      <c r="C417" s="868"/>
      <c r="D417" s="868"/>
      <c r="E417" s="868"/>
      <c r="F417" s="869"/>
      <c r="G417" s="867"/>
      <c r="H417" s="868"/>
      <c r="I417" s="868"/>
      <c r="J417" s="868"/>
      <c r="K417" s="869"/>
    </row>
    <row r="418" spans="1:11" ht="15.75" hidden="1" thickBot="1" x14ac:dyDescent="0.3">
      <c r="A418" s="867"/>
      <c r="B418" s="868"/>
      <c r="C418" s="868"/>
      <c r="D418" s="868"/>
      <c r="E418" s="868"/>
      <c r="F418" s="869"/>
      <c r="G418" s="867"/>
      <c r="H418" s="868"/>
      <c r="I418" s="868"/>
      <c r="J418" s="868"/>
      <c r="K418" s="869"/>
    </row>
    <row r="419" spans="1:11" ht="15.75" hidden="1" thickBot="1" x14ac:dyDescent="0.3">
      <c r="A419" s="867"/>
      <c r="B419" s="868"/>
      <c r="C419" s="868"/>
      <c r="D419" s="868"/>
      <c r="E419" s="868"/>
      <c r="F419" s="869"/>
      <c r="G419" s="867"/>
      <c r="H419" s="868"/>
      <c r="I419" s="868"/>
      <c r="J419" s="868"/>
      <c r="K419" s="869"/>
    </row>
    <row r="420" spans="1:11" ht="15.75" hidden="1" thickBot="1" x14ac:dyDescent="0.3">
      <c r="A420" s="867"/>
      <c r="B420" s="868"/>
      <c r="C420" s="868"/>
      <c r="D420" s="868"/>
      <c r="E420" s="868"/>
      <c r="F420" s="869"/>
      <c r="G420" s="867"/>
      <c r="H420" s="868"/>
      <c r="I420" s="868"/>
      <c r="J420" s="868"/>
      <c r="K420" s="869"/>
    </row>
    <row r="421" spans="1:11" ht="15.75" hidden="1" thickBot="1" x14ac:dyDescent="0.3">
      <c r="A421" s="1022"/>
      <c r="B421" s="1023"/>
      <c r="C421" s="1023"/>
      <c r="D421" s="1023"/>
      <c r="E421" s="1023"/>
      <c r="F421" s="1024"/>
      <c r="G421" s="1022"/>
      <c r="H421" s="1023"/>
      <c r="I421" s="1023"/>
      <c r="J421" s="1023"/>
      <c r="K421" s="1024"/>
    </row>
    <row r="422" spans="1:11" ht="26.25" hidden="1" customHeight="1" thickBot="1" x14ac:dyDescent="0.3">
      <c r="A422" s="1025"/>
      <c r="B422" s="1026"/>
      <c r="C422" s="1026"/>
      <c r="D422" s="1026"/>
      <c r="E422" s="1026"/>
      <c r="F422" s="1027"/>
      <c r="G422" s="1025"/>
      <c r="H422" s="1026"/>
      <c r="I422" s="1026"/>
      <c r="J422" s="1026"/>
      <c r="K422" s="1027"/>
    </row>
    <row r="423" spans="1:11" x14ac:dyDescent="0.25">
      <c r="A423" s="864" t="s">
        <v>504</v>
      </c>
      <c r="B423" s="865"/>
      <c r="C423" s="865"/>
      <c r="D423" s="865"/>
      <c r="E423" s="865"/>
      <c r="F423" s="866"/>
      <c r="G423" s="864" t="s">
        <v>505</v>
      </c>
      <c r="H423" s="865"/>
      <c r="I423" s="865"/>
      <c r="J423" s="865"/>
      <c r="K423" s="866"/>
    </row>
    <row r="424" spans="1:11" x14ac:dyDescent="0.25">
      <c r="A424" s="867"/>
      <c r="B424" s="868"/>
      <c r="C424" s="868"/>
      <c r="D424" s="868"/>
      <c r="E424" s="868"/>
      <c r="F424" s="869"/>
      <c r="G424" s="867"/>
      <c r="H424" s="868"/>
      <c r="I424" s="868"/>
      <c r="J424" s="868"/>
      <c r="K424" s="869"/>
    </row>
    <row r="425" spans="1:11" x14ac:dyDescent="0.25">
      <c r="A425" s="867"/>
      <c r="B425" s="868"/>
      <c r="C425" s="868"/>
      <c r="D425" s="868"/>
      <c r="E425" s="868"/>
      <c r="F425" s="869"/>
      <c r="G425" s="867"/>
      <c r="H425" s="868"/>
      <c r="I425" s="868"/>
      <c r="J425" s="868"/>
      <c r="K425" s="869"/>
    </row>
    <row r="426" spans="1:11" x14ac:dyDescent="0.25">
      <c r="A426" s="867"/>
      <c r="B426" s="868"/>
      <c r="C426" s="868"/>
      <c r="D426" s="868"/>
      <c r="E426" s="868"/>
      <c r="F426" s="869"/>
      <c r="G426" s="867"/>
      <c r="H426" s="868"/>
      <c r="I426" s="868"/>
      <c r="J426" s="868"/>
      <c r="K426" s="869"/>
    </row>
    <row r="427" spans="1:11" x14ac:dyDescent="0.25">
      <c r="A427" s="867"/>
      <c r="B427" s="868"/>
      <c r="C427" s="868"/>
      <c r="D427" s="868"/>
      <c r="E427" s="868"/>
      <c r="F427" s="869"/>
      <c r="G427" s="867"/>
      <c r="H427" s="868"/>
      <c r="I427" s="868"/>
      <c r="J427" s="868"/>
      <c r="K427" s="869"/>
    </row>
    <row r="428" spans="1:11" x14ac:dyDescent="0.25">
      <c r="A428" s="867"/>
      <c r="B428" s="868"/>
      <c r="C428" s="868"/>
      <c r="D428" s="868"/>
      <c r="E428" s="868"/>
      <c r="F428" s="869"/>
      <c r="G428" s="867"/>
      <c r="H428" s="868"/>
      <c r="I428" s="868"/>
      <c r="J428" s="868"/>
      <c r="K428" s="869"/>
    </row>
    <row r="429" spans="1:11" x14ac:dyDescent="0.25">
      <c r="A429" s="867"/>
      <c r="B429" s="868"/>
      <c r="C429" s="868"/>
      <c r="D429" s="868"/>
      <c r="E429" s="868"/>
      <c r="F429" s="869"/>
      <c r="G429" s="867"/>
      <c r="H429" s="868"/>
      <c r="I429" s="868"/>
      <c r="J429" s="868"/>
      <c r="K429" s="869"/>
    </row>
    <row r="430" spans="1:11" x14ac:dyDescent="0.25">
      <c r="A430" s="867"/>
      <c r="B430" s="868"/>
      <c r="C430" s="868"/>
      <c r="D430" s="868"/>
      <c r="E430" s="868"/>
      <c r="F430" s="869"/>
      <c r="G430" s="867"/>
      <c r="H430" s="868"/>
      <c r="I430" s="868"/>
      <c r="J430" s="868"/>
      <c r="K430" s="869"/>
    </row>
    <row r="431" spans="1:11" x14ac:dyDescent="0.25">
      <c r="A431" s="867"/>
      <c r="B431" s="868"/>
      <c r="C431" s="868"/>
      <c r="D431" s="868"/>
      <c r="E431" s="868"/>
      <c r="F431" s="869"/>
      <c r="G431" s="867"/>
      <c r="H431" s="868"/>
      <c r="I431" s="868"/>
      <c r="J431" s="868"/>
      <c r="K431" s="869"/>
    </row>
    <row r="432" spans="1:11" x14ac:dyDescent="0.25">
      <c r="A432" s="867"/>
      <c r="B432" s="868"/>
      <c r="C432" s="868"/>
      <c r="D432" s="868"/>
      <c r="E432" s="868"/>
      <c r="F432" s="869"/>
      <c r="G432" s="867"/>
      <c r="H432" s="868"/>
      <c r="I432" s="868"/>
      <c r="J432" s="868"/>
      <c r="K432" s="869"/>
    </row>
    <row r="433" spans="1:11" x14ac:dyDescent="0.25">
      <c r="A433" s="867"/>
      <c r="B433" s="868"/>
      <c r="C433" s="868"/>
      <c r="D433" s="868"/>
      <c r="E433" s="868"/>
      <c r="F433" s="869"/>
      <c r="G433" s="867"/>
      <c r="H433" s="868"/>
      <c r="I433" s="868"/>
      <c r="J433" s="868"/>
      <c r="K433" s="869"/>
    </row>
    <row r="434" spans="1:11" x14ac:dyDescent="0.25">
      <c r="A434" s="867"/>
      <c r="B434" s="868"/>
      <c r="C434" s="868"/>
      <c r="D434" s="868"/>
      <c r="E434" s="868"/>
      <c r="F434" s="869"/>
      <c r="G434" s="867"/>
      <c r="H434" s="868"/>
      <c r="I434" s="868"/>
      <c r="J434" s="868"/>
      <c r="K434" s="869"/>
    </row>
    <row r="435" spans="1:11" x14ac:dyDescent="0.25">
      <c r="A435" s="867"/>
      <c r="B435" s="868"/>
      <c r="C435" s="868"/>
      <c r="D435" s="868"/>
      <c r="E435" s="868"/>
      <c r="F435" s="869"/>
      <c r="G435" s="867"/>
      <c r="H435" s="868"/>
      <c r="I435" s="868"/>
      <c r="J435" s="868"/>
      <c r="K435" s="869"/>
    </row>
    <row r="436" spans="1:11" ht="15.75" thickBot="1" x14ac:dyDescent="0.3">
      <c r="A436" s="867"/>
      <c r="B436" s="868"/>
      <c r="C436" s="868"/>
      <c r="D436" s="868"/>
      <c r="E436" s="868"/>
      <c r="F436" s="869"/>
      <c r="G436" s="867"/>
      <c r="H436" s="868"/>
      <c r="I436" s="868"/>
      <c r="J436" s="868"/>
      <c r="K436" s="869"/>
    </row>
    <row r="437" spans="1:11" x14ac:dyDescent="0.25">
      <c r="A437" s="1022" t="s">
        <v>1310</v>
      </c>
      <c r="B437" s="1023"/>
      <c r="C437" s="1023"/>
      <c r="D437" s="1023"/>
      <c r="E437" s="1023"/>
      <c r="F437" s="1024"/>
      <c r="G437" s="1022" t="s">
        <v>1311</v>
      </c>
      <c r="H437" s="1023"/>
      <c r="I437" s="1023"/>
      <c r="J437" s="1023"/>
      <c r="K437" s="1024"/>
    </row>
    <row r="438" spans="1:11" ht="25.5" customHeight="1" thickBot="1" x14ac:dyDescent="0.3">
      <c r="A438" s="1025"/>
      <c r="B438" s="1026"/>
      <c r="C438" s="1026"/>
      <c r="D438" s="1026"/>
      <c r="E438" s="1026"/>
      <c r="F438" s="1027"/>
      <c r="G438" s="1025"/>
      <c r="H438" s="1026"/>
      <c r="I438" s="1026"/>
      <c r="J438" s="1026"/>
      <c r="K438" s="1027"/>
    </row>
    <row r="439" spans="1:11" x14ac:dyDescent="0.25">
      <c r="A439" s="864" t="s">
        <v>504</v>
      </c>
      <c r="B439" s="865"/>
      <c r="C439" s="865"/>
      <c r="D439" s="865"/>
      <c r="E439" s="865"/>
      <c r="F439" s="866"/>
      <c r="G439" s="864" t="s">
        <v>505</v>
      </c>
      <c r="H439" s="865"/>
      <c r="I439" s="865"/>
      <c r="J439" s="865"/>
      <c r="K439" s="866"/>
    </row>
    <row r="440" spans="1:11" x14ac:dyDescent="0.25">
      <c r="A440" s="867"/>
      <c r="B440" s="868"/>
      <c r="C440" s="868"/>
      <c r="D440" s="868"/>
      <c r="E440" s="868"/>
      <c r="F440" s="869"/>
      <c r="G440" s="867"/>
      <c r="H440" s="868"/>
      <c r="I440" s="868"/>
      <c r="J440" s="868"/>
      <c r="K440" s="869"/>
    </row>
    <row r="441" spans="1:11" x14ac:dyDescent="0.25">
      <c r="A441" s="867"/>
      <c r="B441" s="868"/>
      <c r="C441" s="868"/>
      <c r="D441" s="868"/>
      <c r="E441" s="868"/>
      <c r="F441" s="869"/>
      <c r="G441" s="867"/>
      <c r="H441" s="868"/>
      <c r="I441" s="868"/>
      <c r="J441" s="868"/>
      <c r="K441" s="869"/>
    </row>
    <row r="442" spans="1:11" x14ac:dyDescent="0.25">
      <c r="A442" s="867"/>
      <c r="B442" s="868"/>
      <c r="C442" s="868"/>
      <c r="D442" s="868"/>
      <c r="E442" s="868"/>
      <c r="F442" s="869"/>
      <c r="G442" s="867"/>
      <c r="H442" s="868"/>
      <c r="I442" s="868"/>
      <c r="J442" s="868"/>
      <c r="K442" s="869"/>
    </row>
    <row r="443" spans="1:11" x14ac:dyDescent="0.25">
      <c r="A443" s="867"/>
      <c r="B443" s="868"/>
      <c r="C443" s="868"/>
      <c r="D443" s="868"/>
      <c r="E443" s="868"/>
      <c r="F443" s="869"/>
      <c r="G443" s="867"/>
      <c r="H443" s="868"/>
      <c r="I443" s="868"/>
      <c r="J443" s="868"/>
      <c r="K443" s="869"/>
    </row>
    <row r="444" spans="1:11" x14ac:dyDescent="0.25">
      <c r="A444" s="867"/>
      <c r="B444" s="868"/>
      <c r="C444" s="868"/>
      <c r="D444" s="868"/>
      <c r="E444" s="868"/>
      <c r="F444" s="869"/>
      <c r="G444" s="867"/>
      <c r="H444" s="868"/>
      <c r="I444" s="868"/>
      <c r="J444" s="868"/>
      <c r="K444" s="869"/>
    </row>
    <row r="445" spans="1:11" x14ac:dyDescent="0.25">
      <c r="A445" s="867"/>
      <c r="B445" s="868"/>
      <c r="C445" s="868"/>
      <c r="D445" s="868"/>
      <c r="E445" s="868"/>
      <c r="F445" s="869"/>
      <c r="G445" s="867"/>
      <c r="H445" s="868"/>
      <c r="I445" s="868"/>
      <c r="J445" s="868"/>
      <c r="K445" s="869"/>
    </row>
    <row r="446" spans="1:11" x14ac:dyDescent="0.25">
      <c r="A446" s="867"/>
      <c r="B446" s="868"/>
      <c r="C446" s="868"/>
      <c r="D446" s="868"/>
      <c r="E446" s="868"/>
      <c r="F446" s="869"/>
      <c r="G446" s="867"/>
      <c r="H446" s="868"/>
      <c r="I446" s="868"/>
      <c r="J446" s="868"/>
      <c r="K446" s="869"/>
    </row>
    <row r="447" spans="1:11" x14ac:dyDescent="0.25">
      <c r="A447" s="867"/>
      <c r="B447" s="868"/>
      <c r="C447" s="868"/>
      <c r="D447" s="868"/>
      <c r="E447" s="868"/>
      <c r="F447" s="869"/>
      <c r="G447" s="867"/>
      <c r="H447" s="868"/>
      <c r="I447" s="868"/>
      <c r="J447" s="868"/>
      <c r="K447" s="869"/>
    </row>
    <row r="448" spans="1:11" x14ac:dyDescent="0.25">
      <c r="A448" s="867"/>
      <c r="B448" s="868"/>
      <c r="C448" s="868"/>
      <c r="D448" s="868"/>
      <c r="E448" s="868"/>
      <c r="F448" s="869"/>
      <c r="G448" s="867"/>
      <c r="H448" s="868"/>
      <c r="I448" s="868"/>
      <c r="J448" s="868"/>
      <c r="K448" s="869"/>
    </row>
    <row r="449" spans="1:11" x14ac:dyDescent="0.25">
      <c r="A449" s="867"/>
      <c r="B449" s="868"/>
      <c r="C449" s="868"/>
      <c r="D449" s="868"/>
      <c r="E449" s="868"/>
      <c r="F449" s="869"/>
      <c r="G449" s="867"/>
      <c r="H449" s="868"/>
      <c r="I449" s="868"/>
      <c r="J449" s="868"/>
      <c r="K449" s="869"/>
    </row>
    <row r="450" spans="1:11" x14ac:dyDescent="0.25">
      <c r="A450" s="867"/>
      <c r="B450" s="868"/>
      <c r="C450" s="868"/>
      <c r="D450" s="868"/>
      <c r="E450" s="868"/>
      <c r="F450" s="869"/>
      <c r="G450" s="867"/>
      <c r="H450" s="868"/>
      <c r="I450" s="868"/>
      <c r="J450" s="868"/>
      <c r="K450" s="869"/>
    </row>
    <row r="451" spans="1:11" x14ac:dyDescent="0.25">
      <c r="A451" s="867"/>
      <c r="B451" s="868"/>
      <c r="C451" s="868"/>
      <c r="D451" s="868"/>
      <c r="E451" s="868"/>
      <c r="F451" s="869"/>
      <c r="G451" s="867"/>
      <c r="H451" s="868"/>
      <c r="I451" s="868"/>
      <c r="J451" s="868"/>
      <c r="K451" s="869"/>
    </row>
    <row r="452" spans="1:11" ht="15.75" thickBot="1" x14ac:dyDescent="0.3">
      <c r="A452" s="867"/>
      <c r="B452" s="868"/>
      <c r="C452" s="868"/>
      <c r="D452" s="868"/>
      <c r="E452" s="868"/>
      <c r="F452" s="869"/>
      <c r="G452" s="867"/>
      <c r="H452" s="868"/>
      <c r="I452" s="868"/>
      <c r="J452" s="868"/>
      <c r="K452" s="869"/>
    </row>
    <row r="453" spans="1:11" x14ac:dyDescent="0.25">
      <c r="A453" s="1022" t="s">
        <v>1041</v>
      </c>
      <c r="B453" s="1023"/>
      <c r="C453" s="1023"/>
      <c r="D453" s="1023"/>
      <c r="E453" s="1023"/>
      <c r="F453" s="1024"/>
      <c r="G453" s="1022" t="s">
        <v>1044</v>
      </c>
      <c r="H453" s="1023"/>
      <c r="I453" s="1023"/>
      <c r="J453" s="1023"/>
      <c r="K453" s="1024"/>
    </row>
    <row r="454" spans="1:11" ht="15.75" thickBot="1" x14ac:dyDescent="0.3">
      <c r="A454" s="1025"/>
      <c r="B454" s="1026"/>
      <c r="C454" s="1026"/>
      <c r="D454" s="1026"/>
      <c r="E454" s="1026"/>
      <c r="F454" s="1027"/>
      <c r="G454" s="1025"/>
      <c r="H454" s="1026"/>
      <c r="I454" s="1026"/>
      <c r="J454" s="1026"/>
      <c r="K454" s="1027"/>
    </row>
    <row r="455" spans="1:11" ht="15.75" hidden="1" thickBot="1" x14ac:dyDescent="0.3">
      <c r="A455" s="864" t="s">
        <v>504</v>
      </c>
      <c r="B455" s="865"/>
      <c r="C455" s="865"/>
      <c r="D455" s="865"/>
      <c r="E455" s="865"/>
      <c r="F455" s="866"/>
      <c r="G455" s="864" t="s">
        <v>505</v>
      </c>
      <c r="H455" s="865"/>
      <c r="I455" s="865"/>
      <c r="J455" s="865"/>
      <c r="K455" s="866"/>
    </row>
    <row r="456" spans="1:11" ht="15.75" hidden="1" thickBot="1" x14ac:dyDescent="0.3">
      <c r="A456" s="867"/>
      <c r="B456" s="868"/>
      <c r="C456" s="868"/>
      <c r="D456" s="868"/>
      <c r="E456" s="868"/>
      <c r="F456" s="869"/>
      <c r="G456" s="867"/>
      <c r="H456" s="868"/>
      <c r="I456" s="868"/>
      <c r="J456" s="868"/>
      <c r="K456" s="869"/>
    </row>
    <row r="457" spans="1:11" ht="15.75" hidden="1" thickBot="1" x14ac:dyDescent="0.3">
      <c r="A457" s="867"/>
      <c r="B457" s="868"/>
      <c r="C457" s="868"/>
      <c r="D457" s="868"/>
      <c r="E457" s="868"/>
      <c r="F457" s="869"/>
      <c r="G457" s="867"/>
      <c r="H457" s="868"/>
      <c r="I457" s="868"/>
      <c r="J457" s="868"/>
      <c r="K457" s="869"/>
    </row>
    <row r="458" spans="1:11" ht="15.75" hidden="1" thickBot="1" x14ac:dyDescent="0.3">
      <c r="A458" s="867"/>
      <c r="B458" s="868"/>
      <c r="C458" s="868"/>
      <c r="D458" s="868"/>
      <c r="E458" s="868"/>
      <c r="F458" s="869"/>
      <c r="G458" s="867"/>
      <c r="H458" s="868"/>
      <c r="I458" s="868"/>
      <c r="J458" s="868"/>
      <c r="K458" s="869"/>
    </row>
    <row r="459" spans="1:11" ht="15.75" hidden="1" thickBot="1" x14ac:dyDescent="0.3">
      <c r="A459" s="867"/>
      <c r="B459" s="868"/>
      <c r="C459" s="868"/>
      <c r="D459" s="868"/>
      <c r="E459" s="868"/>
      <c r="F459" s="869"/>
      <c r="G459" s="867"/>
      <c r="H459" s="868"/>
      <c r="I459" s="868"/>
      <c r="J459" s="868"/>
      <c r="K459" s="869"/>
    </row>
    <row r="460" spans="1:11" ht="15.75" hidden="1" thickBot="1" x14ac:dyDescent="0.3">
      <c r="A460" s="867"/>
      <c r="B460" s="868"/>
      <c r="C460" s="868"/>
      <c r="D460" s="868"/>
      <c r="E460" s="868"/>
      <c r="F460" s="869"/>
      <c r="G460" s="867"/>
      <c r="H460" s="868"/>
      <c r="I460" s="868"/>
      <c r="J460" s="868"/>
      <c r="K460" s="869"/>
    </row>
    <row r="461" spans="1:11" ht="15.75" hidden="1" thickBot="1" x14ac:dyDescent="0.3">
      <c r="A461" s="867"/>
      <c r="B461" s="868"/>
      <c r="C461" s="868"/>
      <c r="D461" s="868"/>
      <c r="E461" s="868"/>
      <c r="F461" s="869"/>
      <c r="G461" s="867"/>
      <c r="H461" s="868"/>
      <c r="I461" s="868"/>
      <c r="J461" s="868"/>
      <c r="K461" s="869"/>
    </row>
    <row r="462" spans="1:11" ht="15.75" hidden="1" thickBot="1" x14ac:dyDescent="0.3">
      <c r="A462" s="867"/>
      <c r="B462" s="868"/>
      <c r="C462" s="868"/>
      <c r="D462" s="868"/>
      <c r="E462" s="868"/>
      <c r="F462" s="869"/>
      <c r="G462" s="867"/>
      <c r="H462" s="868"/>
      <c r="I462" s="868"/>
      <c r="J462" s="868"/>
      <c r="K462" s="869"/>
    </row>
    <row r="463" spans="1:11" ht="15.75" hidden="1" thickBot="1" x14ac:dyDescent="0.3">
      <c r="A463" s="867"/>
      <c r="B463" s="868"/>
      <c r="C463" s="868"/>
      <c r="D463" s="868"/>
      <c r="E463" s="868"/>
      <c r="F463" s="869"/>
      <c r="G463" s="867"/>
      <c r="H463" s="868"/>
      <c r="I463" s="868"/>
      <c r="J463" s="868"/>
      <c r="K463" s="869"/>
    </row>
    <row r="464" spans="1:11" ht="15.75" hidden="1" thickBot="1" x14ac:dyDescent="0.3">
      <c r="A464" s="867"/>
      <c r="B464" s="868"/>
      <c r="C464" s="868"/>
      <c r="D464" s="868"/>
      <c r="E464" s="868"/>
      <c r="F464" s="869"/>
      <c r="G464" s="867"/>
      <c r="H464" s="868"/>
      <c r="I464" s="868"/>
      <c r="J464" s="868"/>
      <c r="K464" s="869"/>
    </row>
    <row r="465" spans="1:11" ht="15.75" hidden="1" thickBot="1" x14ac:dyDescent="0.3">
      <c r="A465" s="867"/>
      <c r="B465" s="868"/>
      <c r="C465" s="868"/>
      <c r="D465" s="868"/>
      <c r="E465" s="868"/>
      <c r="F465" s="869"/>
      <c r="G465" s="867"/>
      <c r="H465" s="868"/>
      <c r="I465" s="868"/>
      <c r="J465" s="868"/>
      <c r="K465" s="869"/>
    </row>
    <row r="466" spans="1:11" ht="15.75" hidden="1" thickBot="1" x14ac:dyDescent="0.3">
      <c r="A466" s="867"/>
      <c r="B466" s="868"/>
      <c r="C466" s="868"/>
      <c r="D466" s="868"/>
      <c r="E466" s="868"/>
      <c r="F466" s="869"/>
      <c r="G466" s="867"/>
      <c r="H466" s="868"/>
      <c r="I466" s="868"/>
      <c r="J466" s="868"/>
      <c r="K466" s="869"/>
    </row>
    <row r="467" spans="1:11" ht="15.75" hidden="1" thickBot="1" x14ac:dyDescent="0.3">
      <c r="A467" s="867"/>
      <c r="B467" s="868"/>
      <c r="C467" s="868"/>
      <c r="D467" s="868"/>
      <c r="E467" s="868"/>
      <c r="F467" s="869"/>
      <c r="G467" s="867"/>
      <c r="H467" s="868"/>
      <c r="I467" s="868"/>
      <c r="J467" s="868"/>
      <c r="K467" s="869"/>
    </row>
    <row r="468" spans="1:11" ht="15.75" hidden="1" thickBot="1" x14ac:dyDescent="0.3">
      <c r="A468" s="867"/>
      <c r="B468" s="868"/>
      <c r="C468" s="868"/>
      <c r="D468" s="868"/>
      <c r="E468" s="868"/>
      <c r="F468" s="869"/>
      <c r="G468" s="867"/>
      <c r="H468" s="868"/>
      <c r="I468" s="868"/>
      <c r="J468" s="868"/>
      <c r="K468" s="869"/>
    </row>
    <row r="469" spans="1:11" ht="15.75" hidden="1" thickBot="1" x14ac:dyDescent="0.3">
      <c r="A469" s="1022" t="s">
        <v>604</v>
      </c>
      <c r="B469" s="1023"/>
      <c r="C469" s="1023"/>
      <c r="D469" s="1023"/>
      <c r="E469" s="1023"/>
      <c r="F469" s="1024"/>
      <c r="G469" s="1022" t="s">
        <v>730</v>
      </c>
      <c r="H469" s="1023"/>
      <c r="I469" s="1023"/>
      <c r="J469" s="1023"/>
      <c r="K469" s="1024"/>
    </row>
    <row r="470" spans="1:11" ht="15.75" hidden="1" thickBot="1" x14ac:dyDescent="0.3">
      <c r="A470" s="1025"/>
      <c r="B470" s="1026"/>
      <c r="C470" s="1026"/>
      <c r="D470" s="1026"/>
      <c r="E470" s="1026"/>
      <c r="F470" s="1027"/>
      <c r="G470" s="1025"/>
      <c r="H470" s="1026"/>
      <c r="I470" s="1026"/>
      <c r="J470" s="1026"/>
      <c r="K470" s="1027"/>
    </row>
    <row r="471" spans="1:11" x14ac:dyDescent="0.25">
      <c r="A471" s="864" t="s">
        <v>504</v>
      </c>
      <c r="B471" s="865"/>
      <c r="C471" s="865"/>
      <c r="D471" s="865"/>
      <c r="E471" s="865"/>
      <c r="F471" s="866"/>
      <c r="G471" s="864" t="s">
        <v>505</v>
      </c>
      <c r="H471" s="865"/>
      <c r="I471" s="865"/>
      <c r="J471" s="865"/>
      <c r="K471" s="866"/>
    </row>
    <row r="472" spans="1:11" x14ac:dyDescent="0.25">
      <c r="A472" s="867"/>
      <c r="B472" s="868"/>
      <c r="C472" s="868"/>
      <c r="D472" s="868"/>
      <c r="E472" s="868"/>
      <c r="F472" s="869"/>
      <c r="G472" s="867"/>
      <c r="H472" s="868"/>
      <c r="I472" s="868"/>
      <c r="J472" s="868"/>
      <c r="K472" s="869"/>
    </row>
    <row r="473" spans="1:11" x14ac:dyDescent="0.25">
      <c r="A473" s="867"/>
      <c r="B473" s="868"/>
      <c r="C473" s="868"/>
      <c r="D473" s="868"/>
      <c r="E473" s="868"/>
      <c r="F473" s="869"/>
      <c r="G473" s="867"/>
      <c r="H473" s="868"/>
      <c r="I473" s="868"/>
      <c r="J473" s="868"/>
      <c r="K473" s="869"/>
    </row>
    <row r="474" spans="1:11" x14ac:dyDescent="0.25">
      <c r="A474" s="867"/>
      <c r="B474" s="868"/>
      <c r="C474" s="868"/>
      <c r="D474" s="868"/>
      <c r="E474" s="868"/>
      <c r="F474" s="869"/>
      <c r="G474" s="867"/>
      <c r="H474" s="868"/>
      <c r="I474" s="868"/>
      <c r="J474" s="868"/>
      <c r="K474" s="869"/>
    </row>
    <row r="475" spans="1:11" x14ac:dyDescent="0.25">
      <c r="A475" s="867"/>
      <c r="B475" s="868"/>
      <c r="C475" s="868"/>
      <c r="D475" s="868"/>
      <c r="E475" s="868"/>
      <c r="F475" s="869"/>
      <c r="G475" s="867"/>
      <c r="H475" s="868"/>
      <c r="I475" s="868"/>
      <c r="J475" s="868"/>
      <c r="K475" s="869"/>
    </row>
    <row r="476" spans="1:11" x14ac:dyDescent="0.25">
      <c r="A476" s="867"/>
      <c r="B476" s="868"/>
      <c r="C476" s="868"/>
      <c r="D476" s="868"/>
      <c r="E476" s="868"/>
      <c r="F476" s="869"/>
      <c r="G476" s="867"/>
      <c r="H476" s="868"/>
      <c r="I476" s="868"/>
      <c r="J476" s="868"/>
      <c r="K476" s="869"/>
    </row>
    <row r="477" spans="1:11" x14ac:dyDescent="0.25">
      <c r="A477" s="867"/>
      <c r="B477" s="868"/>
      <c r="C477" s="868"/>
      <c r="D477" s="868"/>
      <c r="E477" s="868"/>
      <c r="F477" s="869"/>
      <c r="G477" s="867"/>
      <c r="H477" s="868"/>
      <c r="I477" s="868"/>
      <c r="J477" s="868"/>
      <c r="K477" s="869"/>
    </row>
    <row r="478" spans="1:11" x14ac:dyDescent="0.25">
      <c r="A478" s="867"/>
      <c r="B478" s="868"/>
      <c r="C478" s="868"/>
      <c r="D478" s="868"/>
      <c r="E478" s="868"/>
      <c r="F478" s="869"/>
      <c r="G478" s="867"/>
      <c r="H478" s="868"/>
      <c r="I478" s="868"/>
      <c r="J478" s="868"/>
      <c r="K478" s="869"/>
    </row>
    <row r="479" spans="1:11" x14ac:dyDescent="0.25">
      <c r="A479" s="867"/>
      <c r="B479" s="868"/>
      <c r="C479" s="868"/>
      <c r="D479" s="868"/>
      <c r="E479" s="868"/>
      <c r="F479" s="869"/>
      <c r="G479" s="867"/>
      <c r="H479" s="868"/>
      <c r="I479" s="868"/>
      <c r="J479" s="868"/>
      <c r="K479" s="869"/>
    </row>
    <row r="480" spans="1:11" x14ac:dyDescent="0.25">
      <c r="A480" s="867"/>
      <c r="B480" s="868"/>
      <c r="C480" s="868"/>
      <c r="D480" s="868"/>
      <c r="E480" s="868"/>
      <c r="F480" s="869"/>
      <c r="G480" s="867"/>
      <c r="H480" s="868"/>
      <c r="I480" s="868"/>
      <c r="J480" s="868"/>
      <c r="K480" s="869"/>
    </row>
    <row r="481" spans="1:11" x14ac:dyDescent="0.25">
      <c r="A481" s="867"/>
      <c r="B481" s="868"/>
      <c r="C481" s="868"/>
      <c r="D481" s="868"/>
      <c r="E481" s="868"/>
      <c r="F481" s="869"/>
      <c r="G481" s="867"/>
      <c r="H481" s="868"/>
      <c r="I481" s="868"/>
      <c r="J481" s="868"/>
      <c r="K481" s="869"/>
    </row>
    <row r="482" spans="1:11" x14ac:dyDescent="0.25">
      <c r="A482" s="867"/>
      <c r="B482" s="868"/>
      <c r="C482" s="868"/>
      <c r="D482" s="868"/>
      <c r="E482" s="868"/>
      <c r="F482" s="869"/>
      <c r="G482" s="867"/>
      <c r="H482" s="868"/>
      <c r="I482" s="868"/>
      <c r="J482" s="868"/>
      <c r="K482" s="869"/>
    </row>
    <row r="483" spans="1:11" x14ac:dyDescent="0.25">
      <c r="A483" s="867"/>
      <c r="B483" s="868"/>
      <c r="C483" s="868"/>
      <c r="D483" s="868"/>
      <c r="E483" s="868"/>
      <c r="F483" s="869"/>
      <c r="G483" s="867"/>
      <c r="H483" s="868"/>
      <c r="I483" s="868"/>
      <c r="J483" s="868"/>
      <c r="K483" s="869"/>
    </row>
    <row r="484" spans="1:11" ht="15.75" thickBot="1" x14ac:dyDescent="0.3">
      <c r="A484" s="867"/>
      <c r="B484" s="868"/>
      <c r="C484" s="868"/>
      <c r="D484" s="868"/>
      <c r="E484" s="868"/>
      <c r="F484" s="869"/>
      <c r="G484" s="867"/>
      <c r="H484" s="868"/>
      <c r="I484" s="868"/>
      <c r="J484" s="868"/>
      <c r="K484" s="869"/>
    </row>
    <row r="485" spans="1:11" x14ac:dyDescent="0.25">
      <c r="A485" s="1022" t="s">
        <v>1312</v>
      </c>
      <c r="B485" s="1023"/>
      <c r="C485" s="1023"/>
      <c r="D485" s="1023"/>
      <c r="E485" s="1023"/>
      <c r="F485" s="1024"/>
      <c r="G485" s="1022" t="s">
        <v>1313</v>
      </c>
      <c r="H485" s="1023"/>
      <c r="I485" s="1023"/>
      <c r="J485" s="1023"/>
      <c r="K485" s="1024"/>
    </row>
    <row r="486" spans="1:11" ht="27" customHeight="1" thickBot="1" x14ac:dyDescent="0.3">
      <c r="A486" s="1025"/>
      <c r="B486" s="1026"/>
      <c r="C486" s="1026"/>
      <c r="D486" s="1026"/>
      <c r="E486" s="1026"/>
      <c r="F486" s="1027"/>
      <c r="G486" s="1025"/>
      <c r="H486" s="1026"/>
      <c r="I486" s="1026"/>
      <c r="J486" s="1026"/>
      <c r="K486" s="1027"/>
    </row>
    <row r="487" spans="1:11" x14ac:dyDescent="0.25">
      <c r="A487" s="864" t="s">
        <v>504</v>
      </c>
      <c r="B487" s="865"/>
      <c r="C487" s="865"/>
      <c r="D487" s="865"/>
      <c r="E487" s="865"/>
      <c r="F487" s="866"/>
      <c r="G487" s="864"/>
      <c r="H487" s="865"/>
      <c r="I487" s="865"/>
      <c r="J487" s="865"/>
      <c r="K487" s="866"/>
    </row>
    <row r="488" spans="1:11" x14ac:dyDescent="0.25">
      <c r="A488" s="867"/>
      <c r="B488" s="868"/>
      <c r="C488" s="868"/>
      <c r="D488" s="868"/>
      <c r="E488" s="868"/>
      <c r="F488" s="869"/>
      <c r="G488" s="867"/>
      <c r="H488" s="868"/>
      <c r="I488" s="868"/>
      <c r="J488" s="868"/>
      <c r="K488" s="869"/>
    </row>
    <row r="489" spans="1:11" x14ac:dyDescent="0.25">
      <c r="A489" s="867"/>
      <c r="B489" s="868"/>
      <c r="C489" s="868"/>
      <c r="D489" s="868"/>
      <c r="E489" s="868"/>
      <c r="F489" s="869"/>
      <c r="G489" s="867"/>
      <c r="H489" s="868"/>
      <c r="I489" s="868"/>
      <c r="J489" s="868"/>
      <c r="K489" s="869"/>
    </row>
    <row r="490" spans="1:11" x14ac:dyDescent="0.25">
      <c r="A490" s="867"/>
      <c r="B490" s="868"/>
      <c r="C490" s="868"/>
      <c r="D490" s="868"/>
      <c r="E490" s="868"/>
      <c r="F490" s="869"/>
      <c r="G490" s="867"/>
      <c r="H490" s="868"/>
      <c r="I490" s="868"/>
      <c r="J490" s="868"/>
      <c r="K490" s="869"/>
    </row>
    <row r="491" spans="1:11" x14ac:dyDescent="0.25">
      <c r="A491" s="867"/>
      <c r="B491" s="868"/>
      <c r="C491" s="868"/>
      <c r="D491" s="868"/>
      <c r="E491" s="868"/>
      <c r="F491" s="869"/>
      <c r="G491" s="867"/>
      <c r="H491" s="868"/>
      <c r="I491" s="868"/>
      <c r="J491" s="868"/>
      <c r="K491" s="869"/>
    </row>
    <row r="492" spans="1:11" x14ac:dyDescent="0.25">
      <c r="A492" s="867"/>
      <c r="B492" s="868"/>
      <c r="C492" s="868"/>
      <c r="D492" s="868"/>
      <c r="E492" s="868"/>
      <c r="F492" s="869"/>
      <c r="G492" s="867"/>
      <c r="H492" s="868"/>
      <c r="I492" s="868"/>
      <c r="J492" s="868"/>
      <c r="K492" s="869"/>
    </row>
    <row r="493" spans="1:11" x14ac:dyDescent="0.25">
      <c r="A493" s="867"/>
      <c r="B493" s="868"/>
      <c r="C493" s="868"/>
      <c r="D493" s="868"/>
      <c r="E493" s="868"/>
      <c r="F493" s="869"/>
      <c r="G493" s="867"/>
      <c r="H493" s="868"/>
      <c r="I493" s="868"/>
      <c r="J493" s="868"/>
      <c r="K493" s="869"/>
    </row>
    <row r="494" spans="1:11" x14ac:dyDescent="0.25">
      <c r="A494" s="867"/>
      <c r="B494" s="868"/>
      <c r="C494" s="868"/>
      <c r="D494" s="868"/>
      <c r="E494" s="868"/>
      <c r="F494" s="869"/>
      <c r="G494" s="867"/>
      <c r="H494" s="868"/>
      <c r="I494" s="868"/>
      <c r="J494" s="868"/>
      <c r="K494" s="869"/>
    </row>
    <row r="495" spans="1:11" x14ac:dyDescent="0.25">
      <c r="A495" s="867"/>
      <c r="B495" s="868"/>
      <c r="C495" s="868"/>
      <c r="D495" s="868"/>
      <c r="E495" s="868"/>
      <c r="F495" s="869"/>
      <c r="G495" s="867"/>
      <c r="H495" s="868"/>
      <c r="I495" s="868"/>
      <c r="J495" s="868"/>
      <c r="K495" s="869"/>
    </row>
    <row r="496" spans="1:11" x14ac:dyDescent="0.25">
      <c r="A496" s="867"/>
      <c r="B496" s="868"/>
      <c r="C496" s="868"/>
      <c r="D496" s="868"/>
      <c r="E496" s="868"/>
      <c r="F496" s="869"/>
      <c r="G496" s="867"/>
      <c r="H496" s="868"/>
      <c r="I496" s="868"/>
      <c r="J496" s="868"/>
      <c r="K496" s="869"/>
    </row>
    <row r="497" spans="1:11" x14ac:dyDescent="0.25">
      <c r="A497" s="867"/>
      <c r="B497" s="868"/>
      <c r="C497" s="868"/>
      <c r="D497" s="868"/>
      <c r="E497" s="868"/>
      <c r="F497" s="869"/>
      <c r="G497" s="867"/>
      <c r="H497" s="868"/>
      <c r="I497" s="868"/>
      <c r="J497" s="868"/>
      <c r="K497" s="869"/>
    </row>
    <row r="498" spans="1:11" x14ac:dyDescent="0.25">
      <c r="A498" s="867"/>
      <c r="B498" s="868"/>
      <c r="C498" s="868"/>
      <c r="D498" s="868"/>
      <c r="E498" s="868"/>
      <c r="F498" s="869"/>
      <c r="G498" s="867"/>
      <c r="H498" s="868"/>
      <c r="I498" s="868"/>
      <c r="J498" s="868"/>
      <c r="K498" s="869"/>
    </row>
    <row r="499" spans="1:11" x14ac:dyDescent="0.25">
      <c r="A499" s="867"/>
      <c r="B499" s="868"/>
      <c r="C499" s="868"/>
      <c r="D499" s="868"/>
      <c r="E499" s="868"/>
      <c r="F499" s="869"/>
      <c r="G499" s="867"/>
      <c r="H499" s="868"/>
      <c r="I499" s="868"/>
      <c r="J499" s="868"/>
      <c r="K499" s="869"/>
    </row>
    <row r="500" spans="1:11" ht="15.75" thickBot="1" x14ac:dyDescent="0.3">
      <c r="A500" s="867"/>
      <c r="B500" s="868"/>
      <c r="C500" s="868"/>
      <c r="D500" s="868"/>
      <c r="E500" s="868"/>
      <c r="F500" s="869"/>
      <c r="G500" s="867"/>
      <c r="H500" s="868"/>
      <c r="I500" s="868"/>
      <c r="J500" s="868"/>
      <c r="K500" s="869"/>
    </row>
    <row r="501" spans="1:11" x14ac:dyDescent="0.25">
      <c r="A501" s="1022" t="s">
        <v>1314</v>
      </c>
      <c r="B501" s="1023"/>
      <c r="C501" s="1023"/>
      <c r="D501" s="1023"/>
      <c r="E501" s="1023"/>
      <c r="F501" s="1024"/>
      <c r="G501" s="1022" t="s">
        <v>1315</v>
      </c>
      <c r="H501" s="1023"/>
      <c r="I501" s="1023"/>
      <c r="J501" s="1023"/>
      <c r="K501" s="1024"/>
    </row>
    <row r="502" spans="1:11" ht="36" customHeight="1" thickBot="1" x14ac:dyDescent="0.3">
      <c r="A502" s="1025"/>
      <c r="B502" s="1026"/>
      <c r="C502" s="1026"/>
      <c r="D502" s="1026"/>
      <c r="E502" s="1026"/>
      <c r="F502" s="1027"/>
      <c r="G502" s="1025"/>
      <c r="H502" s="1026"/>
      <c r="I502" s="1026"/>
      <c r="J502" s="1026"/>
      <c r="K502" s="1027"/>
    </row>
    <row r="503" spans="1:11" x14ac:dyDescent="0.25">
      <c r="A503" s="864" t="s">
        <v>504</v>
      </c>
      <c r="B503" s="865"/>
      <c r="C503" s="865"/>
      <c r="D503" s="865"/>
      <c r="E503" s="865"/>
      <c r="F503" s="866"/>
      <c r="G503" s="864" t="s">
        <v>505</v>
      </c>
      <c r="H503" s="865"/>
      <c r="I503" s="865"/>
      <c r="J503" s="865"/>
      <c r="K503" s="866"/>
    </row>
    <row r="504" spans="1:11" x14ac:dyDescent="0.25">
      <c r="A504" s="867"/>
      <c r="B504" s="868"/>
      <c r="C504" s="868"/>
      <c r="D504" s="868"/>
      <c r="E504" s="868"/>
      <c r="F504" s="869"/>
      <c r="G504" s="867"/>
      <c r="H504" s="868"/>
      <c r="I504" s="868"/>
      <c r="J504" s="868"/>
      <c r="K504" s="869"/>
    </row>
    <row r="505" spans="1:11" x14ac:dyDescent="0.25">
      <c r="A505" s="867"/>
      <c r="B505" s="868"/>
      <c r="C505" s="868"/>
      <c r="D505" s="868"/>
      <c r="E505" s="868"/>
      <c r="F505" s="869"/>
      <c r="G505" s="867"/>
      <c r="H505" s="868"/>
      <c r="I505" s="868"/>
      <c r="J505" s="868"/>
      <c r="K505" s="869"/>
    </row>
    <row r="506" spans="1:11" x14ac:dyDescent="0.25">
      <c r="A506" s="867"/>
      <c r="B506" s="868"/>
      <c r="C506" s="868"/>
      <c r="D506" s="868"/>
      <c r="E506" s="868"/>
      <c r="F506" s="869"/>
      <c r="G506" s="867"/>
      <c r="H506" s="868"/>
      <c r="I506" s="868"/>
      <c r="J506" s="868"/>
      <c r="K506" s="869"/>
    </row>
    <row r="507" spans="1:11" x14ac:dyDescent="0.25">
      <c r="A507" s="867"/>
      <c r="B507" s="868"/>
      <c r="C507" s="868"/>
      <c r="D507" s="868"/>
      <c r="E507" s="868"/>
      <c r="F507" s="869"/>
      <c r="G507" s="867"/>
      <c r="H507" s="868"/>
      <c r="I507" s="868"/>
      <c r="J507" s="868"/>
      <c r="K507" s="869"/>
    </row>
    <row r="508" spans="1:11" x14ac:dyDescent="0.25">
      <c r="A508" s="867"/>
      <c r="B508" s="868"/>
      <c r="C508" s="868"/>
      <c r="D508" s="868"/>
      <c r="E508" s="868"/>
      <c r="F508" s="869"/>
      <c r="G508" s="867"/>
      <c r="H508" s="868"/>
      <c r="I508" s="868"/>
      <c r="J508" s="868"/>
      <c r="K508" s="869"/>
    </row>
    <row r="509" spans="1:11" x14ac:dyDescent="0.25">
      <c r="A509" s="867"/>
      <c r="B509" s="868"/>
      <c r="C509" s="868"/>
      <c r="D509" s="868"/>
      <c r="E509" s="868"/>
      <c r="F509" s="869"/>
      <c r="G509" s="867"/>
      <c r="H509" s="868"/>
      <c r="I509" s="868"/>
      <c r="J509" s="868"/>
      <c r="K509" s="869"/>
    </row>
    <row r="510" spans="1:11" x14ac:dyDescent="0.25">
      <c r="A510" s="867"/>
      <c r="B510" s="868"/>
      <c r="C510" s="868"/>
      <c r="D510" s="868"/>
      <c r="E510" s="868"/>
      <c r="F510" s="869"/>
      <c r="G510" s="867"/>
      <c r="H510" s="868"/>
      <c r="I510" s="868"/>
      <c r="J510" s="868"/>
      <c r="K510" s="869"/>
    </row>
    <row r="511" spans="1:11" x14ac:dyDescent="0.25">
      <c r="A511" s="867"/>
      <c r="B511" s="868"/>
      <c r="C511" s="868"/>
      <c r="D511" s="868"/>
      <c r="E511" s="868"/>
      <c r="F511" s="869"/>
      <c r="G511" s="867"/>
      <c r="H511" s="868"/>
      <c r="I511" s="868"/>
      <c r="J511" s="868"/>
      <c r="K511" s="869"/>
    </row>
    <row r="512" spans="1:11" x14ac:dyDescent="0.25">
      <c r="A512" s="867"/>
      <c r="B512" s="868"/>
      <c r="C512" s="868"/>
      <c r="D512" s="868"/>
      <c r="E512" s="868"/>
      <c r="F512" s="869"/>
      <c r="G512" s="867"/>
      <c r="H512" s="868"/>
      <c r="I512" s="868"/>
      <c r="J512" s="868"/>
      <c r="K512" s="869"/>
    </row>
    <row r="513" spans="1:11" x14ac:dyDescent="0.25">
      <c r="A513" s="867"/>
      <c r="B513" s="868"/>
      <c r="C513" s="868"/>
      <c r="D513" s="868"/>
      <c r="E513" s="868"/>
      <c r="F513" s="869"/>
      <c r="G513" s="867"/>
      <c r="H513" s="868"/>
      <c r="I513" s="868"/>
      <c r="J513" s="868"/>
      <c r="K513" s="869"/>
    </row>
    <row r="514" spans="1:11" x14ac:dyDescent="0.25">
      <c r="A514" s="867"/>
      <c r="B514" s="868"/>
      <c r="C514" s="868"/>
      <c r="D514" s="868"/>
      <c r="E514" s="868"/>
      <c r="F514" s="869"/>
      <c r="G514" s="867"/>
      <c r="H514" s="868"/>
      <c r="I514" s="868"/>
      <c r="J514" s="868"/>
      <c r="K514" s="869"/>
    </row>
    <row r="515" spans="1:11" x14ac:dyDescent="0.25">
      <c r="A515" s="867"/>
      <c r="B515" s="868"/>
      <c r="C515" s="868"/>
      <c r="D515" s="868"/>
      <c r="E515" s="868"/>
      <c r="F515" s="869"/>
      <c r="G515" s="867"/>
      <c r="H515" s="868"/>
      <c r="I515" s="868"/>
      <c r="J515" s="868"/>
      <c r="K515" s="869"/>
    </row>
    <row r="516" spans="1:11" ht="15.75" thickBot="1" x14ac:dyDescent="0.3">
      <c r="A516" s="867"/>
      <c r="B516" s="868"/>
      <c r="C516" s="868"/>
      <c r="D516" s="868"/>
      <c r="E516" s="868"/>
      <c r="F516" s="869"/>
      <c r="G516" s="867"/>
      <c r="H516" s="868"/>
      <c r="I516" s="868"/>
      <c r="J516" s="868"/>
      <c r="K516" s="869"/>
    </row>
    <row r="517" spans="1:11" x14ac:dyDescent="0.25">
      <c r="A517" s="1022" t="s">
        <v>1316</v>
      </c>
      <c r="B517" s="1023"/>
      <c r="C517" s="1023"/>
      <c r="D517" s="1023"/>
      <c r="E517" s="1023"/>
      <c r="F517" s="1024"/>
      <c r="G517" s="1022" t="s">
        <v>1317</v>
      </c>
      <c r="H517" s="1023"/>
      <c r="I517" s="1023"/>
      <c r="J517" s="1023"/>
      <c r="K517" s="1024"/>
    </row>
    <row r="518" spans="1:11" ht="15.75" thickBot="1" x14ac:dyDescent="0.3">
      <c r="A518" s="1025"/>
      <c r="B518" s="1026"/>
      <c r="C518" s="1026"/>
      <c r="D518" s="1026"/>
      <c r="E518" s="1026"/>
      <c r="F518" s="1027"/>
      <c r="G518" s="1025"/>
      <c r="H518" s="1026"/>
      <c r="I518" s="1026"/>
      <c r="J518" s="1026"/>
      <c r="K518" s="1027"/>
    </row>
    <row r="519" spans="1:11" x14ac:dyDescent="0.25">
      <c r="A519" s="864" t="s">
        <v>504</v>
      </c>
      <c r="B519" s="865"/>
      <c r="C519" s="865"/>
      <c r="D519" s="865"/>
      <c r="E519" s="865"/>
      <c r="F519" s="866"/>
      <c r="G519" s="864" t="s">
        <v>505</v>
      </c>
      <c r="H519" s="865"/>
      <c r="I519" s="865"/>
      <c r="J519" s="865"/>
      <c r="K519" s="866"/>
    </row>
    <row r="520" spans="1:11" x14ac:dyDescent="0.25">
      <c r="A520" s="867"/>
      <c r="B520" s="868"/>
      <c r="C520" s="868"/>
      <c r="D520" s="868"/>
      <c r="E520" s="868"/>
      <c r="F520" s="869"/>
      <c r="G520" s="867"/>
      <c r="H520" s="868"/>
      <c r="I520" s="868"/>
      <c r="J520" s="868"/>
      <c r="K520" s="869"/>
    </row>
    <row r="521" spans="1:11" x14ac:dyDescent="0.25">
      <c r="A521" s="867"/>
      <c r="B521" s="868"/>
      <c r="C521" s="868"/>
      <c r="D521" s="868"/>
      <c r="E521" s="868"/>
      <c r="F521" s="869"/>
      <c r="G521" s="867"/>
      <c r="H521" s="868"/>
      <c r="I521" s="868"/>
      <c r="J521" s="868"/>
      <c r="K521" s="869"/>
    </row>
    <row r="522" spans="1:11" x14ac:dyDescent="0.25">
      <c r="A522" s="867"/>
      <c r="B522" s="868"/>
      <c r="C522" s="868"/>
      <c r="D522" s="868"/>
      <c r="E522" s="868"/>
      <c r="F522" s="869"/>
      <c r="G522" s="867"/>
      <c r="H522" s="868"/>
      <c r="I522" s="868"/>
      <c r="J522" s="868"/>
      <c r="K522" s="869"/>
    </row>
    <row r="523" spans="1:11" x14ac:dyDescent="0.25">
      <c r="A523" s="867"/>
      <c r="B523" s="868"/>
      <c r="C523" s="868"/>
      <c r="D523" s="868"/>
      <c r="E523" s="868"/>
      <c r="F523" s="869"/>
      <c r="G523" s="867"/>
      <c r="H523" s="868"/>
      <c r="I523" s="868"/>
      <c r="J523" s="868"/>
      <c r="K523" s="869"/>
    </row>
    <row r="524" spans="1:11" x14ac:dyDescent="0.25">
      <c r="A524" s="867"/>
      <c r="B524" s="868"/>
      <c r="C524" s="868"/>
      <c r="D524" s="868"/>
      <c r="E524" s="868"/>
      <c r="F524" s="869"/>
      <c r="G524" s="867"/>
      <c r="H524" s="868"/>
      <c r="I524" s="868"/>
      <c r="J524" s="868"/>
      <c r="K524" s="869"/>
    </row>
    <row r="525" spans="1:11" x14ac:dyDescent="0.25">
      <c r="A525" s="867"/>
      <c r="B525" s="868"/>
      <c r="C525" s="868"/>
      <c r="D525" s="868"/>
      <c r="E525" s="868"/>
      <c r="F525" s="869"/>
      <c r="G525" s="867"/>
      <c r="H525" s="868"/>
      <c r="I525" s="868"/>
      <c r="J525" s="868"/>
      <c r="K525" s="869"/>
    </row>
    <row r="526" spans="1:11" x14ac:dyDescent="0.25">
      <c r="A526" s="867"/>
      <c r="B526" s="868"/>
      <c r="C526" s="868"/>
      <c r="D526" s="868"/>
      <c r="E526" s="868"/>
      <c r="F526" s="869"/>
      <c r="G526" s="867"/>
      <c r="H526" s="868"/>
      <c r="I526" s="868"/>
      <c r="J526" s="868"/>
      <c r="K526" s="869"/>
    </row>
    <row r="527" spans="1:11" x14ac:dyDescent="0.25">
      <c r="A527" s="867"/>
      <c r="B527" s="868"/>
      <c r="C527" s="868"/>
      <c r="D527" s="868"/>
      <c r="E527" s="868"/>
      <c r="F527" s="869"/>
      <c r="G527" s="867"/>
      <c r="H527" s="868"/>
      <c r="I527" s="868"/>
      <c r="J527" s="868"/>
      <c r="K527" s="869"/>
    </row>
    <row r="528" spans="1:11" x14ac:dyDescent="0.25">
      <c r="A528" s="867"/>
      <c r="B528" s="868"/>
      <c r="C528" s="868"/>
      <c r="D528" s="868"/>
      <c r="E528" s="868"/>
      <c r="F528" s="869"/>
      <c r="G528" s="867"/>
      <c r="H528" s="868"/>
      <c r="I528" s="868"/>
      <c r="J528" s="868"/>
      <c r="K528" s="869"/>
    </row>
    <row r="529" spans="1:11" x14ac:dyDescent="0.25">
      <c r="A529" s="867"/>
      <c r="B529" s="868"/>
      <c r="C529" s="868"/>
      <c r="D529" s="868"/>
      <c r="E529" s="868"/>
      <c r="F529" s="869"/>
      <c r="G529" s="867"/>
      <c r="H529" s="868"/>
      <c r="I529" s="868"/>
      <c r="J529" s="868"/>
      <c r="K529" s="869"/>
    </row>
    <row r="530" spans="1:11" x14ac:dyDescent="0.25">
      <c r="A530" s="867"/>
      <c r="B530" s="868"/>
      <c r="C530" s="868"/>
      <c r="D530" s="868"/>
      <c r="E530" s="868"/>
      <c r="F530" s="869"/>
      <c r="G530" s="867"/>
      <c r="H530" s="868"/>
      <c r="I530" s="868"/>
      <c r="J530" s="868"/>
      <c r="K530" s="869"/>
    </row>
    <row r="531" spans="1:11" x14ac:dyDescent="0.25">
      <c r="A531" s="867"/>
      <c r="B531" s="868"/>
      <c r="C531" s="868"/>
      <c r="D531" s="868"/>
      <c r="E531" s="868"/>
      <c r="F531" s="869"/>
      <c r="G531" s="867"/>
      <c r="H531" s="868"/>
      <c r="I531" s="868"/>
      <c r="J531" s="868"/>
      <c r="K531" s="869"/>
    </row>
    <row r="532" spans="1:11" ht="15.75" thickBot="1" x14ac:dyDescent="0.3">
      <c r="A532" s="867"/>
      <c r="B532" s="868"/>
      <c r="C532" s="868"/>
      <c r="D532" s="868"/>
      <c r="E532" s="868"/>
      <c r="F532" s="869"/>
      <c r="G532" s="867"/>
      <c r="H532" s="868"/>
      <c r="I532" s="868"/>
      <c r="J532" s="868"/>
      <c r="K532" s="869"/>
    </row>
    <row r="533" spans="1:11" x14ac:dyDescent="0.25">
      <c r="A533" s="1022" t="s">
        <v>1102</v>
      </c>
      <c r="B533" s="1023"/>
      <c r="C533" s="1023"/>
      <c r="D533" s="1023"/>
      <c r="E533" s="1023"/>
      <c r="F533" s="1024"/>
      <c r="G533" s="1022" t="s">
        <v>1103</v>
      </c>
      <c r="H533" s="1023"/>
      <c r="I533" s="1023"/>
      <c r="J533" s="1023"/>
      <c r="K533" s="1024"/>
    </row>
    <row r="534" spans="1:11" ht="15.75" thickBot="1" x14ac:dyDescent="0.3">
      <c r="A534" s="1025"/>
      <c r="B534" s="1026"/>
      <c r="C534" s="1026"/>
      <c r="D534" s="1026"/>
      <c r="E534" s="1026"/>
      <c r="F534" s="1027"/>
      <c r="G534" s="1025"/>
      <c r="H534" s="1026"/>
      <c r="I534" s="1026"/>
      <c r="J534" s="1026"/>
      <c r="K534" s="1027"/>
    </row>
    <row r="535" spans="1:11" x14ac:dyDescent="0.25">
      <c r="A535" s="864" t="s">
        <v>504</v>
      </c>
      <c r="B535" s="865"/>
      <c r="C535" s="865"/>
      <c r="D535" s="865"/>
      <c r="E535" s="865"/>
      <c r="F535" s="866"/>
      <c r="G535" s="864" t="s">
        <v>505</v>
      </c>
      <c r="H535" s="865"/>
      <c r="I535" s="865"/>
      <c r="J535" s="865"/>
      <c r="K535" s="866"/>
    </row>
    <row r="536" spans="1:11" x14ac:dyDescent="0.25">
      <c r="A536" s="867"/>
      <c r="B536" s="868"/>
      <c r="C536" s="868"/>
      <c r="D536" s="868"/>
      <c r="E536" s="868"/>
      <c r="F536" s="869"/>
      <c r="G536" s="867"/>
      <c r="H536" s="868"/>
      <c r="I536" s="868"/>
      <c r="J536" s="868"/>
      <c r="K536" s="869"/>
    </row>
    <row r="537" spans="1:11" x14ac:dyDescent="0.25">
      <c r="A537" s="867"/>
      <c r="B537" s="868"/>
      <c r="C537" s="868"/>
      <c r="D537" s="868"/>
      <c r="E537" s="868"/>
      <c r="F537" s="869"/>
      <c r="G537" s="867"/>
      <c r="H537" s="868"/>
      <c r="I537" s="868"/>
      <c r="J537" s="868"/>
      <c r="K537" s="869"/>
    </row>
    <row r="538" spans="1:11" x14ac:dyDescent="0.25">
      <c r="A538" s="867"/>
      <c r="B538" s="868"/>
      <c r="C538" s="868"/>
      <c r="D538" s="868"/>
      <c r="E538" s="868"/>
      <c r="F538" s="869"/>
      <c r="G538" s="867"/>
      <c r="H538" s="868"/>
      <c r="I538" s="868"/>
      <c r="J538" s="868"/>
      <c r="K538" s="869"/>
    </row>
    <row r="539" spans="1:11" x14ac:dyDescent="0.25">
      <c r="A539" s="867"/>
      <c r="B539" s="868"/>
      <c r="C539" s="868"/>
      <c r="D539" s="868"/>
      <c r="E539" s="868"/>
      <c r="F539" s="869"/>
      <c r="G539" s="867"/>
      <c r="H539" s="868"/>
      <c r="I539" s="868"/>
      <c r="J539" s="868"/>
      <c r="K539" s="869"/>
    </row>
    <row r="540" spans="1:11" x14ac:dyDescent="0.25">
      <c r="A540" s="867"/>
      <c r="B540" s="868"/>
      <c r="C540" s="868"/>
      <c r="D540" s="868"/>
      <c r="E540" s="868"/>
      <c r="F540" s="869"/>
      <c r="G540" s="867"/>
      <c r="H540" s="868"/>
      <c r="I540" s="868"/>
      <c r="J540" s="868"/>
      <c r="K540" s="869"/>
    </row>
    <row r="541" spans="1:11" x14ac:dyDescent="0.25">
      <c r="A541" s="867"/>
      <c r="B541" s="868"/>
      <c r="C541" s="868"/>
      <c r="D541" s="868"/>
      <c r="E541" s="868"/>
      <c r="F541" s="869"/>
      <c r="G541" s="867"/>
      <c r="H541" s="868"/>
      <c r="I541" s="868"/>
      <c r="J541" s="868"/>
      <c r="K541" s="869"/>
    </row>
    <row r="542" spans="1:11" x14ac:dyDescent="0.25">
      <c r="A542" s="867"/>
      <c r="B542" s="868"/>
      <c r="C542" s="868"/>
      <c r="D542" s="868"/>
      <c r="E542" s="868"/>
      <c r="F542" s="869"/>
      <c r="G542" s="867"/>
      <c r="H542" s="868"/>
      <c r="I542" s="868"/>
      <c r="J542" s="868"/>
      <c r="K542" s="869"/>
    </row>
    <row r="543" spans="1:11" x14ac:dyDescent="0.25">
      <c r="A543" s="867"/>
      <c r="B543" s="868"/>
      <c r="C543" s="868"/>
      <c r="D543" s="868"/>
      <c r="E543" s="868"/>
      <c r="F543" s="869"/>
      <c r="G543" s="867"/>
      <c r="H543" s="868"/>
      <c r="I543" s="868"/>
      <c r="J543" s="868"/>
      <c r="K543" s="869"/>
    </row>
    <row r="544" spans="1:11" x14ac:dyDescent="0.25">
      <c r="A544" s="867"/>
      <c r="B544" s="868"/>
      <c r="C544" s="868"/>
      <c r="D544" s="868"/>
      <c r="E544" s="868"/>
      <c r="F544" s="869"/>
      <c r="G544" s="867"/>
      <c r="H544" s="868"/>
      <c r="I544" s="868"/>
      <c r="J544" s="868"/>
      <c r="K544" s="869"/>
    </row>
    <row r="545" spans="1:11" x14ac:dyDescent="0.25">
      <c r="A545" s="867"/>
      <c r="B545" s="868"/>
      <c r="C545" s="868"/>
      <c r="D545" s="868"/>
      <c r="E545" s="868"/>
      <c r="F545" s="869"/>
      <c r="G545" s="867"/>
      <c r="H545" s="868"/>
      <c r="I545" s="868"/>
      <c r="J545" s="868"/>
      <c r="K545" s="869"/>
    </row>
    <row r="546" spans="1:11" x14ac:dyDescent="0.25">
      <c r="A546" s="867"/>
      <c r="B546" s="868"/>
      <c r="C546" s="868"/>
      <c r="D546" s="868"/>
      <c r="E546" s="868"/>
      <c r="F546" s="869"/>
      <c r="G546" s="867"/>
      <c r="H546" s="868"/>
      <c r="I546" s="868"/>
      <c r="J546" s="868"/>
      <c r="K546" s="869"/>
    </row>
    <row r="547" spans="1:11" x14ac:dyDescent="0.25">
      <c r="A547" s="867"/>
      <c r="B547" s="868"/>
      <c r="C547" s="868"/>
      <c r="D547" s="868"/>
      <c r="E547" s="868"/>
      <c r="F547" s="869"/>
      <c r="G547" s="867"/>
      <c r="H547" s="868"/>
      <c r="I547" s="868"/>
      <c r="J547" s="868"/>
      <c r="K547" s="869"/>
    </row>
    <row r="548" spans="1:11" ht="15.75" thickBot="1" x14ac:dyDescent="0.3">
      <c r="A548" s="867"/>
      <c r="B548" s="868"/>
      <c r="C548" s="868"/>
      <c r="D548" s="868"/>
      <c r="E548" s="868"/>
      <c r="F548" s="869"/>
      <c r="G548" s="867"/>
      <c r="H548" s="868"/>
      <c r="I548" s="868"/>
      <c r="J548" s="868"/>
      <c r="K548" s="869"/>
    </row>
    <row r="549" spans="1:11" x14ac:dyDescent="0.25">
      <c r="A549" s="1022" t="s">
        <v>1318</v>
      </c>
      <c r="B549" s="1023"/>
      <c r="C549" s="1023"/>
      <c r="D549" s="1023"/>
      <c r="E549" s="1023"/>
      <c r="F549" s="1024"/>
      <c r="G549" s="1022" t="s">
        <v>1319</v>
      </c>
      <c r="H549" s="1023"/>
      <c r="I549" s="1023"/>
      <c r="J549" s="1023"/>
      <c r="K549" s="1024"/>
    </row>
    <row r="550" spans="1:11" ht="15.75" thickBot="1" x14ac:dyDescent="0.3">
      <c r="A550" s="1025"/>
      <c r="B550" s="1026"/>
      <c r="C550" s="1026"/>
      <c r="D550" s="1026"/>
      <c r="E550" s="1026"/>
      <c r="F550" s="1027"/>
      <c r="G550" s="1025"/>
      <c r="H550" s="1026"/>
      <c r="I550" s="1026"/>
      <c r="J550" s="1026"/>
      <c r="K550" s="1027"/>
    </row>
    <row r="551" spans="1:11" x14ac:dyDescent="0.25">
      <c r="A551" s="864" t="s">
        <v>504</v>
      </c>
      <c r="B551" s="865"/>
      <c r="C551" s="865"/>
      <c r="D551" s="865"/>
      <c r="E551" s="865"/>
      <c r="F551" s="866"/>
      <c r="G551" s="864" t="s">
        <v>505</v>
      </c>
      <c r="H551" s="865"/>
      <c r="I551" s="865"/>
      <c r="J551" s="865"/>
      <c r="K551" s="866"/>
    </row>
    <row r="552" spans="1:11" x14ac:dyDescent="0.25">
      <c r="A552" s="867"/>
      <c r="B552" s="868"/>
      <c r="C552" s="868"/>
      <c r="D552" s="868"/>
      <c r="E552" s="868"/>
      <c r="F552" s="869"/>
      <c r="G552" s="867"/>
      <c r="H552" s="868"/>
      <c r="I552" s="868"/>
      <c r="J552" s="868"/>
      <c r="K552" s="869"/>
    </row>
    <row r="553" spans="1:11" x14ac:dyDescent="0.25">
      <c r="A553" s="867"/>
      <c r="B553" s="868"/>
      <c r="C553" s="868"/>
      <c r="D553" s="868"/>
      <c r="E553" s="868"/>
      <c r="F553" s="869"/>
      <c r="G553" s="867"/>
      <c r="H553" s="868"/>
      <c r="I553" s="868"/>
      <c r="J553" s="868"/>
      <c r="K553" s="869"/>
    </row>
    <row r="554" spans="1:11" x14ac:dyDescent="0.25">
      <c r="A554" s="867"/>
      <c r="B554" s="868"/>
      <c r="C554" s="868"/>
      <c r="D554" s="868"/>
      <c r="E554" s="868"/>
      <c r="F554" s="869"/>
      <c r="G554" s="867"/>
      <c r="H554" s="868"/>
      <c r="I554" s="868"/>
      <c r="J554" s="868"/>
      <c r="K554" s="869"/>
    </row>
    <row r="555" spans="1:11" x14ac:dyDescent="0.25">
      <c r="A555" s="867"/>
      <c r="B555" s="868"/>
      <c r="C555" s="868"/>
      <c r="D555" s="868"/>
      <c r="E555" s="868"/>
      <c r="F555" s="869"/>
      <c r="G555" s="867"/>
      <c r="H555" s="868"/>
      <c r="I555" s="868"/>
      <c r="J555" s="868"/>
      <c r="K555" s="869"/>
    </row>
    <row r="556" spans="1:11" x14ac:dyDescent="0.25">
      <c r="A556" s="867"/>
      <c r="B556" s="868"/>
      <c r="C556" s="868"/>
      <c r="D556" s="868"/>
      <c r="E556" s="868"/>
      <c r="F556" s="869"/>
      <c r="G556" s="867"/>
      <c r="H556" s="868"/>
      <c r="I556" s="868"/>
      <c r="J556" s="868"/>
      <c r="K556" s="869"/>
    </row>
    <row r="557" spans="1:11" x14ac:dyDescent="0.25">
      <c r="A557" s="867"/>
      <c r="B557" s="868"/>
      <c r="C557" s="868"/>
      <c r="D557" s="868"/>
      <c r="E557" s="868"/>
      <c r="F557" s="869"/>
      <c r="G557" s="867"/>
      <c r="H557" s="868"/>
      <c r="I557" s="868"/>
      <c r="J557" s="868"/>
      <c r="K557" s="869"/>
    </row>
    <row r="558" spans="1:11" x14ac:dyDescent="0.25">
      <c r="A558" s="867"/>
      <c r="B558" s="868"/>
      <c r="C558" s="868"/>
      <c r="D558" s="868"/>
      <c r="E558" s="868"/>
      <c r="F558" s="869"/>
      <c r="G558" s="867"/>
      <c r="H558" s="868"/>
      <c r="I558" s="868"/>
      <c r="J558" s="868"/>
      <c r="K558" s="869"/>
    </row>
    <row r="559" spans="1:11" x14ac:dyDescent="0.25">
      <c r="A559" s="867"/>
      <c r="B559" s="868"/>
      <c r="C559" s="868"/>
      <c r="D559" s="868"/>
      <c r="E559" s="868"/>
      <c r="F559" s="869"/>
      <c r="G559" s="867"/>
      <c r="H559" s="868"/>
      <c r="I559" s="868"/>
      <c r="J559" s="868"/>
      <c r="K559" s="869"/>
    </row>
    <row r="560" spans="1:11" x14ac:dyDescent="0.25">
      <c r="A560" s="867"/>
      <c r="B560" s="868"/>
      <c r="C560" s="868"/>
      <c r="D560" s="868"/>
      <c r="E560" s="868"/>
      <c r="F560" s="869"/>
      <c r="G560" s="867"/>
      <c r="H560" s="868"/>
      <c r="I560" s="868"/>
      <c r="J560" s="868"/>
      <c r="K560" s="869"/>
    </row>
    <row r="561" spans="1:11" x14ac:dyDescent="0.25">
      <c r="A561" s="867"/>
      <c r="B561" s="868"/>
      <c r="C561" s="868"/>
      <c r="D561" s="868"/>
      <c r="E561" s="868"/>
      <c r="F561" s="869"/>
      <c r="G561" s="867"/>
      <c r="H561" s="868"/>
      <c r="I561" s="868"/>
      <c r="J561" s="868"/>
      <c r="K561" s="869"/>
    </row>
    <row r="562" spans="1:11" x14ac:dyDescent="0.25">
      <c r="A562" s="867"/>
      <c r="B562" s="868"/>
      <c r="C562" s="868"/>
      <c r="D562" s="868"/>
      <c r="E562" s="868"/>
      <c r="F562" s="869"/>
      <c r="G562" s="867"/>
      <c r="H562" s="868"/>
      <c r="I562" s="868"/>
      <c r="J562" s="868"/>
      <c r="K562" s="869"/>
    </row>
    <row r="563" spans="1:11" x14ac:dyDescent="0.25">
      <c r="A563" s="867"/>
      <c r="B563" s="868"/>
      <c r="C563" s="868"/>
      <c r="D563" s="868"/>
      <c r="E563" s="868"/>
      <c r="F563" s="869"/>
      <c r="G563" s="867"/>
      <c r="H563" s="868"/>
      <c r="I563" s="868"/>
      <c r="J563" s="868"/>
      <c r="K563" s="869"/>
    </row>
    <row r="564" spans="1:11" ht="15.75" thickBot="1" x14ac:dyDescent="0.3">
      <c r="A564" s="867"/>
      <c r="B564" s="868"/>
      <c r="C564" s="868"/>
      <c r="D564" s="868"/>
      <c r="E564" s="868"/>
      <c r="F564" s="869"/>
      <c r="G564" s="867"/>
      <c r="H564" s="868"/>
      <c r="I564" s="868"/>
      <c r="J564" s="868"/>
      <c r="K564" s="869"/>
    </row>
    <row r="565" spans="1:11" ht="15" customHeight="1" x14ac:dyDescent="0.25">
      <c r="A565" s="1022" t="s">
        <v>1320</v>
      </c>
      <c r="B565" s="1028"/>
      <c r="C565" s="1028"/>
      <c r="D565" s="1028"/>
      <c r="E565" s="1028"/>
      <c r="F565" s="1029"/>
      <c r="G565" s="1022" t="s">
        <v>1321</v>
      </c>
      <c r="H565" s="1023"/>
      <c r="I565" s="1023"/>
      <c r="J565" s="1023"/>
      <c r="K565" s="1024"/>
    </row>
    <row r="566" spans="1:11" ht="28.5" customHeight="1" thickBot="1" x14ac:dyDescent="0.3">
      <c r="A566" s="1030"/>
      <c r="B566" s="1031"/>
      <c r="C566" s="1031"/>
      <c r="D566" s="1031"/>
      <c r="E566" s="1031"/>
      <c r="F566" s="1032"/>
      <c r="G566" s="1025"/>
      <c r="H566" s="1026"/>
      <c r="I566" s="1026"/>
      <c r="J566" s="1026"/>
      <c r="K566" s="1027"/>
    </row>
    <row r="567" spans="1:11" x14ac:dyDescent="0.25">
      <c r="A567" s="864" t="s">
        <v>504</v>
      </c>
      <c r="B567" s="865"/>
      <c r="C567" s="865"/>
      <c r="D567" s="865"/>
      <c r="E567" s="865"/>
      <c r="F567" s="866"/>
      <c r="G567" s="864" t="s">
        <v>505</v>
      </c>
      <c r="H567" s="865"/>
      <c r="I567" s="865"/>
      <c r="J567" s="865"/>
      <c r="K567" s="866"/>
    </row>
    <row r="568" spans="1:11" x14ac:dyDescent="0.25">
      <c r="A568" s="867"/>
      <c r="B568" s="868"/>
      <c r="C568" s="868"/>
      <c r="D568" s="868"/>
      <c r="E568" s="868"/>
      <c r="F568" s="869"/>
      <c r="G568" s="867"/>
      <c r="H568" s="868"/>
      <c r="I568" s="868"/>
      <c r="J568" s="868"/>
      <c r="K568" s="869"/>
    </row>
    <row r="569" spans="1:11" x14ac:dyDescent="0.25">
      <c r="A569" s="867"/>
      <c r="B569" s="868"/>
      <c r="C569" s="868"/>
      <c r="D569" s="868"/>
      <c r="E569" s="868"/>
      <c r="F569" s="869"/>
      <c r="G569" s="867"/>
      <c r="H569" s="868"/>
      <c r="I569" s="868"/>
      <c r="J569" s="868"/>
      <c r="K569" s="869"/>
    </row>
    <row r="570" spans="1:11" x14ac:dyDescent="0.25">
      <c r="A570" s="867"/>
      <c r="B570" s="868"/>
      <c r="C570" s="868"/>
      <c r="D570" s="868"/>
      <c r="E570" s="868"/>
      <c r="F570" s="869"/>
      <c r="G570" s="867"/>
      <c r="H570" s="868"/>
      <c r="I570" s="868"/>
      <c r="J570" s="868"/>
      <c r="K570" s="869"/>
    </row>
    <row r="571" spans="1:11" x14ac:dyDescent="0.25">
      <c r="A571" s="867"/>
      <c r="B571" s="868"/>
      <c r="C571" s="868"/>
      <c r="D571" s="868"/>
      <c r="E571" s="868"/>
      <c r="F571" s="869"/>
      <c r="G571" s="867"/>
      <c r="H571" s="868"/>
      <c r="I571" s="868"/>
      <c r="J571" s="868"/>
      <c r="K571" s="869"/>
    </row>
    <row r="572" spans="1:11" x14ac:dyDescent="0.25">
      <c r="A572" s="867"/>
      <c r="B572" s="868"/>
      <c r="C572" s="868"/>
      <c r="D572" s="868"/>
      <c r="E572" s="868"/>
      <c r="F572" s="869"/>
      <c r="G572" s="867"/>
      <c r="H572" s="868"/>
      <c r="I572" s="868"/>
      <c r="J572" s="868"/>
      <c r="K572" s="869"/>
    </row>
    <row r="573" spans="1:11" x14ac:dyDescent="0.25">
      <c r="A573" s="867"/>
      <c r="B573" s="868"/>
      <c r="C573" s="868"/>
      <c r="D573" s="868"/>
      <c r="E573" s="868"/>
      <c r="F573" s="869"/>
      <c r="G573" s="867"/>
      <c r="H573" s="868"/>
      <c r="I573" s="868"/>
      <c r="J573" s="868"/>
      <c r="K573" s="869"/>
    </row>
    <row r="574" spans="1:11" x14ac:dyDescent="0.25">
      <c r="A574" s="867"/>
      <c r="B574" s="868"/>
      <c r="C574" s="868"/>
      <c r="D574" s="868"/>
      <c r="E574" s="868"/>
      <c r="F574" s="869"/>
      <c r="G574" s="867"/>
      <c r="H574" s="868"/>
      <c r="I574" s="868"/>
      <c r="J574" s="868"/>
      <c r="K574" s="869"/>
    </row>
    <row r="575" spans="1:11" x14ac:dyDescent="0.25">
      <c r="A575" s="867"/>
      <c r="B575" s="868"/>
      <c r="C575" s="868"/>
      <c r="D575" s="868"/>
      <c r="E575" s="868"/>
      <c r="F575" s="869"/>
      <c r="G575" s="867"/>
      <c r="H575" s="868"/>
      <c r="I575" s="868"/>
      <c r="J575" s="868"/>
      <c r="K575" s="869"/>
    </row>
    <row r="576" spans="1:11" x14ac:dyDescent="0.25">
      <c r="A576" s="867"/>
      <c r="B576" s="868"/>
      <c r="C576" s="868"/>
      <c r="D576" s="868"/>
      <c r="E576" s="868"/>
      <c r="F576" s="869"/>
      <c r="G576" s="867"/>
      <c r="H576" s="868"/>
      <c r="I576" s="868"/>
      <c r="J576" s="868"/>
      <c r="K576" s="869"/>
    </row>
    <row r="577" spans="1:11" x14ac:dyDescent="0.25">
      <c r="A577" s="867"/>
      <c r="B577" s="868"/>
      <c r="C577" s="868"/>
      <c r="D577" s="868"/>
      <c r="E577" s="868"/>
      <c r="F577" s="869"/>
      <c r="G577" s="867"/>
      <c r="H577" s="868"/>
      <c r="I577" s="868"/>
      <c r="J577" s="868"/>
      <c r="K577" s="869"/>
    </row>
    <row r="578" spans="1:11" x14ac:dyDescent="0.25">
      <c r="A578" s="867"/>
      <c r="B578" s="868"/>
      <c r="C578" s="868"/>
      <c r="D578" s="868"/>
      <c r="E578" s="868"/>
      <c r="F578" s="869"/>
      <c r="G578" s="867"/>
      <c r="H578" s="868"/>
      <c r="I578" s="868"/>
      <c r="J578" s="868"/>
      <c r="K578" s="869"/>
    </row>
    <row r="579" spans="1:11" x14ac:dyDescent="0.25">
      <c r="A579" s="867"/>
      <c r="B579" s="868"/>
      <c r="C579" s="868"/>
      <c r="D579" s="868"/>
      <c r="E579" s="868"/>
      <c r="F579" s="869"/>
      <c r="G579" s="867"/>
      <c r="H579" s="868"/>
      <c r="I579" s="868"/>
      <c r="J579" s="868"/>
      <c r="K579" s="869"/>
    </row>
    <row r="580" spans="1:11" ht="15.75" thickBot="1" x14ac:dyDescent="0.3">
      <c r="A580" s="867"/>
      <c r="B580" s="868"/>
      <c r="C580" s="868"/>
      <c r="D580" s="868"/>
      <c r="E580" s="868"/>
      <c r="F580" s="869"/>
      <c r="G580" s="867"/>
      <c r="H580" s="868"/>
      <c r="I580" s="868"/>
      <c r="J580" s="868"/>
      <c r="K580" s="869"/>
    </row>
    <row r="581" spans="1:11" ht="15" customHeight="1" x14ac:dyDescent="0.25">
      <c r="A581" s="1022" t="s">
        <v>1322</v>
      </c>
      <c r="B581" s="1028"/>
      <c r="C581" s="1028"/>
      <c r="D581" s="1028"/>
      <c r="E581" s="1028"/>
      <c r="F581" s="1029"/>
      <c r="G581" s="1022" t="s">
        <v>1322</v>
      </c>
      <c r="H581" s="1023"/>
      <c r="I581" s="1023"/>
      <c r="J581" s="1023"/>
      <c r="K581" s="1024"/>
    </row>
    <row r="582" spans="1:11" ht="15.75" thickBot="1" x14ac:dyDescent="0.3">
      <c r="A582" s="1030"/>
      <c r="B582" s="1031"/>
      <c r="C582" s="1031"/>
      <c r="D582" s="1031"/>
      <c r="E582" s="1031"/>
      <c r="F582" s="1032"/>
      <c r="G582" s="1025"/>
      <c r="H582" s="1026"/>
      <c r="I582" s="1026"/>
      <c r="J582" s="1026"/>
      <c r="K582" s="1027"/>
    </row>
    <row r="583" spans="1:11" x14ac:dyDescent="0.25">
      <c r="A583" s="864" t="s">
        <v>504</v>
      </c>
      <c r="B583" s="865"/>
      <c r="C583" s="865"/>
      <c r="D583" s="865"/>
      <c r="E583" s="865"/>
      <c r="F583" s="866"/>
      <c r="G583" s="864" t="s">
        <v>505</v>
      </c>
      <c r="H583" s="865"/>
      <c r="I583" s="865"/>
      <c r="J583" s="865"/>
      <c r="K583" s="866"/>
    </row>
    <row r="584" spans="1:11" x14ac:dyDescent="0.25">
      <c r="A584" s="867"/>
      <c r="B584" s="868"/>
      <c r="C584" s="868"/>
      <c r="D584" s="868"/>
      <c r="E584" s="868"/>
      <c r="F584" s="869"/>
      <c r="G584" s="867"/>
      <c r="H584" s="868"/>
      <c r="I584" s="868"/>
      <c r="J584" s="868"/>
      <c r="K584" s="869"/>
    </row>
    <row r="585" spans="1:11" x14ac:dyDescent="0.25">
      <c r="A585" s="867"/>
      <c r="B585" s="868"/>
      <c r="C585" s="868"/>
      <c r="D585" s="868"/>
      <c r="E585" s="868"/>
      <c r="F585" s="869"/>
      <c r="G585" s="867"/>
      <c r="H585" s="868"/>
      <c r="I585" s="868"/>
      <c r="J585" s="868"/>
      <c r="K585" s="869"/>
    </row>
    <row r="586" spans="1:11" x14ac:dyDescent="0.25">
      <c r="A586" s="867"/>
      <c r="B586" s="868"/>
      <c r="C586" s="868"/>
      <c r="D586" s="868"/>
      <c r="E586" s="868"/>
      <c r="F586" s="869"/>
      <c r="G586" s="867"/>
      <c r="H586" s="868"/>
      <c r="I586" s="868"/>
      <c r="J586" s="868"/>
      <c r="K586" s="869"/>
    </row>
    <row r="587" spans="1:11" x14ac:dyDescent="0.25">
      <c r="A587" s="867"/>
      <c r="B587" s="868"/>
      <c r="C587" s="868"/>
      <c r="D587" s="868"/>
      <c r="E587" s="868"/>
      <c r="F587" s="869"/>
      <c r="G587" s="867"/>
      <c r="H587" s="868"/>
      <c r="I587" s="868"/>
      <c r="J587" s="868"/>
      <c r="K587" s="869"/>
    </row>
    <row r="588" spans="1:11" x14ac:dyDescent="0.25">
      <c r="A588" s="867"/>
      <c r="B588" s="868"/>
      <c r="C588" s="868"/>
      <c r="D588" s="868"/>
      <c r="E588" s="868"/>
      <c r="F588" s="869"/>
      <c r="G588" s="867"/>
      <c r="H588" s="868"/>
      <c r="I588" s="868"/>
      <c r="J588" s="868"/>
      <c r="K588" s="869"/>
    </row>
    <row r="589" spans="1:11" x14ac:dyDescent="0.25">
      <c r="A589" s="867"/>
      <c r="B589" s="868"/>
      <c r="C589" s="868"/>
      <c r="D589" s="868"/>
      <c r="E589" s="868"/>
      <c r="F589" s="869"/>
      <c r="G589" s="867"/>
      <c r="H589" s="868"/>
      <c r="I589" s="868"/>
      <c r="J589" s="868"/>
      <c r="K589" s="869"/>
    </row>
    <row r="590" spans="1:11" x14ac:dyDescent="0.25">
      <c r="A590" s="867"/>
      <c r="B590" s="868"/>
      <c r="C590" s="868"/>
      <c r="D590" s="868"/>
      <c r="E590" s="868"/>
      <c r="F590" s="869"/>
      <c r="G590" s="867"/>
      <c r="H590" s="868"/>
      <c r="I590" s="868"/>
      <c r="J590" s="868"/>
      <c r="K590" s="869"/>
    </row>
    <row r="591" spans="1:11" x14ac:dyDescent="0.25">
      <c r="A591" s="867"/>
      <c r="B591" s="868"/>
      <c r="C591" s="868"/>
      <c r="D591" s="868"/>
      <c r="E591" s="868"/>
      <c r="F591" s="869"/>
      <c r="G591" s="867"/>
      <c r="H591" s="868"/>
      <c r="I591" s="868"/>
      <c r="J591" s="868"/>
      <c r="K591" s="869"/>
    </row>
    <row r="592" spans="1:11" x14ac:dyDescent="0.25">
      <c r="A592" s="867"/>
      <c r="B592" s="868"/>
      <c r="C592" s="868"/>
      <c r="D592" s="868"/>
      <c r="E592" s="868"/>
      <c r="F592" s="869"/>
      <c r="G592" s="867"/>
      <c r="H592" s="868"/>
      <c r="I592" s="868"/>
      <c r="J592" s="868"/>
      <c r="K592" s="869"/>
    </row>
    <row r="593" spans="1:11" x14ac:dyDescent="0.25">
      <c r="A593" s="867"/>
      <c r="B593" s="868"/>
      <c r="C593" s="868"/>
      <c r="D593" s="868"/>
      <c r="E593" s="868"/>
      <c r="F593" s="869"/>
      <c r="G593" s="867"/>
      <c r="H593" s="868"/>
      <c r="I593" s="868"/>
      <c r="J593" s="868"/>
      <c r="K593" s="869"/>
    </row>
    <row r="594" spans="1:11" x14ac:dyDescent="0.25">
      <c r="A594" s="867"/>
      <c r="B594" s="868"/>
      <c r="C594" s="868"/>
      <c r="D594" s="868"/>
      <c r="E594" s="868"/>
      <c r="F594" s="869"/>
      <c r="G594" s="867"/>
      <c r="H594" s="868"/>
      <c r="I594" s="868"/>
      <c r="J594" s="868"/>
      <c r="K594" s="869"/>
    </row>
    <row r="595" spans="1:11" x14ac:dyDescent="0.25">
      <c r="A595" s="867"/>
      <c r="B595" s="868"/>
      <c r="C595" s="868"/>
      <c r="D595" s="868"/>
      <c r="E595" s="868"/>
      <c r="F595" s="869"/>
      <c r="G595" s="867"/>
      <c r="H595" s="868"/>
      <c r="I595" s="868"/>
      <c r="J595" s="868"/>
      <c r="K595" s="869"/>
    </row>
    <row r="596" spans="1:11" ht="15.75" thickBot="1" x14ac:dyDescent="0.3">
      <c r="A596" s="867"/>
      <c r="B596" s="868"/>
      <c r="C596" s="868"/>
      <c r="D596" s="868"/>
      <c r="E596" s="868"/>
      <c r="F596" s="869"/>
      <c r="G596" s="867"/>
      <c r="H596" s="868"/>
      <c r="I596" s="868"/>
      <c r="J596" s="868"/>
      <c r="K596" s="869"/>
    </row>
    <row r="597" spans="1:11" ht="15" customHeight="1" x14ac:dyDescent="0.25">
      <c r="A597" s="1022" t="s">
        <v>1323</v>
      </c>
      <c r="B597" s="1028"/>
      <c r="C597" s="1028"/>
      <c r="D597" s="1028"/>
      <c r="E597" s="1028"/>
      <c r="F597" s="1029"/>
      <c r="G597" s="1022" t="s">
        <v>1323</v>
      </c>
      <c r="H597" s="1023"/>
      <c r="I597" s="1023"/>
      <c r="J597" s="1023"/>
      <c r="K597" s="1024"/>
    </row>
    <row r="598" spans="1:11" ht="15.75" thickBot="1" x14ac:dyDescent="0.3">
      <c r="A598" s="1030"/>
      <c r="B598" s="1031"/>
      <c r="C598" s="1031"/>
      <c r="D598" s="1031"/>
      <c r="E598" s="1031"/>
      <c r="F598" s="1032"/>
      <c r="G598" s="1025"/>
      <c r="H598" s="1026"/>
      <c r="I598" s="1026"/>
      <c r="J598" s="1026"/>
      <c r="K598" s="1027"/>
    </row>
  </sheetData>
  <mergeCells count="153">
    <mergeCell ref="A597:F598"/>
    <mergeCell ref="G597:K598"/>
    <mergeCell ref="A567:F580"/>
    <mergeCell ref="G567:K580"/>
    <mergeCell ref="A581:F582"/>
    <mergeCell ref="G581:K582"/>
    <mergeCell ref="A583:F596"/>
    <mergeCell ref="G583:K596"/>
    <mergeCell ref="A549:F550"/>
    <mergeCell ref="G549:K550"/>
    <mergeCell ref="A551:F564"/>
    <mergeCell ref="G551:K564"/>
    <mergeCell ref="A565:F566"/>
    <mergeCell ref="G565:K566"/>
    <mergeCell ref="A519:F532"/>
    <mergeCell ref="G519:K532"/>
    <mergeCell ref="A533:F534"/>
    <mergeCell ref="G533:K534"/>
    <mergeCell ref="A535:F548"/>
    <mergeCell ref="G535:K548"/>
    <mergeCell ref="A501:F502"/>
    <mergeCell ref="G501:K502"/>
    <mergeCell ref="A503:F516"/>
    <mergeCell ref="G503:K516"/>
    <mergeCell ref="A517:F518"/>
    <mergeCell ref="G517:K518"/>
    <mergeCell ref="A471:F484"/>
    <mergeCell ref="G471:K484"/>
    <mergeCell ref="A485:F486"/>
    <mergeCell ref="G485:K486"/>
    <mergeCell ref="A487:F500"/>
    <mergeCell ref="G487:K500"/>
    <mergeCell ref="A453:F454"/>
    <mergeCell ref="G453:K454"/>
    <mergeCell ref="A455:F468"/>
    <mergeCell ref="G455:K468"/>
    <mergeCell ref="A469:F470"/>
    <mergeCell ref="G469:K470"/>
    <mergeCell ref="A423:F436"/>
    <mergeCell ref="G423:K436"/>
    <mergeCell ref="A437:F438"/>
    <mergeCell ref="G437:K438"/>
    <mergeCell ref="A439:F452"/>
    <mergeCell ref="G439:K452"/>
    <mergeCell ref="A405:F406"/>
    <mergeCell ref="G405:K406"/>
    <mergeCell ref="A407:F420"/>
    <mergeCell ref="G407:K420"/>
    <mergeCell ref="A421:F422"/>
    <mergeCell ref="G421:K422"/>
    <mergeCell ref="A375:F388"/>
    <mergeCell ref="G375:K388"/>
    <mergeCell ref="A389:F390"/>
    <mergeCell ref="G389:K390"/>
    <mergeCell ref="A391:F404"/>
    <mergeCell ref="G391:K404"/>
    <mergeCell ref="A357:F358"/>
    <mergeCell ref="G357:K358"/>
    <mergeCell ref="A359:F372"/>
    <mergeCell ref="G359:K372"/>
    <mergeCell ref="A373:F374"/>
    <mergeCell ref="G373:K374"/>
    <mergeCell ref="A327:F340"/>
    <mergeCell ref="G327:K340"/>
    <mergeCell ref="A341:F342"/>
    <mergeCell ref="G341:K342"/>
    <mergeCell ref="A343:F356"/>
    <mergeCell ref="G343:K356"/>
    <mergeCell ref="A308:F309"/>
    <mergeCell ref="G308:K309"/>
    <mergeCell ref="A310:F324"/>
    <mergeCell ref="G310:K324"/>
    <mergeCell ref="A325:F326"/>
    <mergeCell ref="G325:K326"/>
    <mergeCell ref="A276:F290"/>
    <mergeCell ref="G276:K290"/>
    <mergeCell ref="A291:F292"/>
    <mergeCell ref="G291:K292"/>
    <mergeCell ref="A293:F307"/>
    <mergeCell ref="G293:K307"/>
    <mergeCell ref="A245:F246"/>
    <mergeCell ref="G245:K246"/>
    <mergeCell ref="A260:F273"/>
    <mergeCell ref="G260:K273"/>
    <mergeCell ref="A274:F275"/>
    <mergeCell ref="G274:K275"/>
    <mergeCell ref="A215:F228"/>
    <mergeCell ref="G215:K228"/>
    <mergeCell ref="A229:F230"/>
    <mergeCell ref="G229:K230"/>
    <mergeCell ref="A231:F244"/>
    <mergeCell ref="G231:K244"/>
    <mergeCell ref="A197:F198"/>
    <mergeCell ref="G197:K198"/>
    <mergeCell ref="A199:F212"/>
    <mergeCell ref="G199:K212"/>
    <mergeCell ref="A213:F214"/>
    <mergeCell ref="G213:K214"/>
    <mergeCell ref="A167:F180"/>
    <mergeCell ref="G167:K180"/>
    <mergeCell ref="A181:F182"/>
    <mergeCell ref="G181:K182"/>
    <mergeCell ref="A183:F196"/>
    <mergeCell ref="G183:K196"/>
    <mergeCell ref="A150:F163"/>
    <mergeCell ref="G150:K163"/>
    <mergeCell ref="A164:F165"/>
    <mergeCell ref="G164:K165"/>
    <mergeCell ref="A166:F166"/>
    <mergeCell ref="G166:K166"/>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 ref="A36:F37"/>
    <mergeCell ref="G36:K37"/>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F058-4D87-40B8-85D2-C3CF0FCFC43D}">
  <dimension ref="B1:L101"/>
  <sheetViews>
    <sheetView zoomScaleNormal="100" zoomScaleSheetLayoutView="100" zoomScalePageLayoutView="90" workbookViewId="0">
      <selection activeCell="M14" sqref="M14"/>
    </sheetView>
  </sheetViews>
  <sheetFormatPr baseColWidth="10" defaultColWidth="11.42578125" defaultRowHeight="15" x14ac:dyDescent="0.25"/>
  <cols>
    <col min="1" max="1" width="3.7109375" style="130" customWidth="1"/>
    <col min="2" max="2" width="4.7109375" style="130" customWidth="1"/>
    <col min="3" max="3" width="8.28515625" style="130" customWidth="1"/>
    <col min="4" max="4" width="8" style="130" customWidth="1"/>
    <col min="5" max="5" width="11.42578125" style="130"/>
    <col min="6" max="6" width="12" style="130" customWidth="1"/>
    <col min="7" max="7" width="8.42578125" style="130" customWidth="1"/>
    <col min="8" max="8" width="8.5703125" style="130" customWidth="1"/>
    <col min="9" max="9" width="20.28515625" style="130" customWidth="1"/>
    <col min="10" max="10" width="9.140625" style="130" customWidth="1"/>
    <col min="11" max="11" width="6.28515625" style="130" customWidth="1"/>
    <col min="12" max="12" width="8.85546875" style="130" customWidth="1"/>
    <col min="13" max="13" width="11.42578125" style="130" customWidth="1"/>
    <col min="14" max="16384" width="11.42578125" style="130"/>
  </cols>
  <sheetData>
    <row r="1" spans="2:12" ht="27.75" customHeight="1" x14ac:dyDescent="0.25">
      <c r="B1" s="971" t="s">
        <v>252</v>
      </c>
      <c r="C1" s="891"/>
      <c r="D1" s="891"/>
      <c r="E1" s="891"/>
      <c r="F1" s="891"/>
      <c r="G1" s="891"/>
      <c r="H1" s="891"/>
      <c r="I1" s="891"/>
      <c r="J1" s="891"/>
      <c r="K1" s="891"/>
      <c r="L1" s="916"/>
    </row>
    <row r="2" spans="2:12" ht="11.25" customHeight="1" x14ac:dyDescent="0.25">
      <c r="B2" s="972"/>
      <c r="C2" s="892"/>
      <c r="D2" s="892"/>
      <c r="E2" s="892"/>
      <c r="F2" s="892"/>
      <c r="G2" s="892"/>
      <c r="H2" s="892"/>
      <c r="I2" s="892"/>
      <c r="J2" s="892"/>
      <c r="K2" s="892"/>
      <c r="L2" s="918"/>
    </row>
    <row r="3" spans="2:12" ht="24.95" customHeight="1" x14ac:dyDescent="0.25">
      <c r="B3" s="1033" t="s">
        <v>290</v>
      </c>
      <c r="C3" s="919"/>
      <c r="D3" s="919"/>
      <c r="E3" s="920"/>
      <c r="F3" s="97">
        <v>44223</v>
      </c>
      <c r="G3" s="921" t="s">
        <v>291</v>
      </c>
      <c r="H3" s="919"/>
      <c r="I3" s="920"/>
      <c r="J3" s="922">
        <v>44229</v>
      </c>
      <c r="K3" s="919"/>
      <c r="L3" s="1034"/>
    </row>
    <row r="4" spans="2:12" x14ac:dyDescent="0.25">
      <c r="B4" s="975" t="s">
        <v>251</v>
      </c>
      <c r="C4" s="923"/>
      <c r="D4" s="923"/>
      <c r="E4" s="923"/>
      <c r="F4" s="923"/>
      <c r="G4" s="923"/>
      <c r="H4" s="924"/>
      <c r="I4" s="347" t="s">
        <v>490</v>
      </c>
      <c r="J4" s="347" t="s">
        <v>2</v>
      </c>
      <c r="K4" s="1035" t="s">
        <v>0</v>
      </c>
      <c r="L4" s="1036"/>
    </row>
    <row r="5" spans="2:12" x14ac:dyDescent="0.25">
      <c r="B5" s="1015"/>
      <c r="C5" s="925"/>
      <c r="D5" s="925"/>
      <c r="E5" s="925"/>
      <c r="F5" s="925"/>
      <c r="G5" s="925"/>
      <c r="H5" s="926"/>
      <c r="I5" s="294" t="s">
        <v>491</v>
      </c>
      <c r="J5" s="347">
        <v>2</v>
      </c>
      <c r="K5" s="1035" t="s">
        <v>292</v>
      </c>
      <c r="L5" s="1036"/>
    </row>
    <row r="6" spans="2:12" ht="15.75" customHeight="1" x14ac:dyDescent="0.25">
      <c r="B6" s="867" t="s">
        <v>453</v>
      </c>
      <c r="C6" s="868"/>
      <c r="D6" s="868"/>
      <c r="E6" s="868"/>
      <c r="F6" s="868"/>
      <c r="G6" s="869"/>
      <c r="H6" s="867" t="s">
        <v>454</v>
      </c>
      <c r="I6" s="868"/>
      <c r="J6" s="868"/>
      <c r="K6" s="868"/>
      <c r="L6" s="869"/>
    </row>
    <row r="7" spans="2:12" x14ac:dyDescent="0.25">
      <c r="B7" s="867"/>
      <c r="C7" s="868"/>
      <c r="D7" s="868"/>
      <c r="E7" s="868"/>
      <c r="F7" s="868"/>
      <c r="G7" s="869"/>
      <c r="H7" s="867"/>
      <c r="I7" s="868"/>
      <c r="J7" s="868"/>
      <c r="K7" s="868"/>
      <c r="L7" s="869"/>
    </row>
    <row r="8" spans="2:12" x14ac:dyDescent="0.25">
      <c r="B8" s="867"/>
      <c r="C8" s="868"/>
      <c r="D8" s="868"/>
      <c r="E8" s="868"/>
      <c r="F8" s="868"/>
      <c r="G8" s="869"/>
      <c r="H8" s="867"/>
      <c r="I8" s="868"/>
      <c r="J8" s="868"/>
      <c r="K8" s="868"/>
      <c r="L8" s="869"/>
    </row>
    <row r="9" spans="2:12" x14ac:dyDescent="0.25">
      <c r="B9" s="867"/>
      <c r="C9" s="868"/>
      <c r="D9" s="868"/>
      <c r="E9" s="868"/>
      <c r="F9" s="868"/>
      <c r="G9" s="869"/>
      <c r="H9" s="867"/>
      <c r="I9" s="868"/>
      <c r="J9" s="868"/>
      <c r="K9" s="868"/>
      <c r="L9" s="869"/>
    </row>
    <row r="10" spans="2:12" x14ac:dyDescent="0.25">
      <c r="B10" s="867"/>
      <c r="C10" s="868"/>
      <c r="D10" s="868"/>
      <c r="E10" s="868"/>
      <c r="F10" s="868"/>
      <c r="G10" s="869"/>
      <c r="H10" s="867"/>
      <c r="I10" s="868"/>
      <c r="J10" s="868"/>
      <c r="K10" s="868"/>
      <c r="L10" s="869"/>
    </row>
    <row r="11" spans="2:12" x14ac:dyDescent="0.25">
      <c r="B11" s="867"/>
      <c r="C11" s="868"/>
      <c r="D11" s="868"/>
      <c r="E11" s="868"/>
      <c r="F11" s="868"/>
      <c r="G11" s="869"/>
      <c r="H11" s="867"/>
      <c r="I11" s="868"/>
      <c r="J11" s="868"/>
      <c r="K11" s="868"/>
      <c r="L11" s="869"/>
    </row>
    <row r="12" spans="2:12" x14ac:dyDescent="0.25">
      <c r="B12" s="867"/>
      <c r="C12" s="868"/>
      <c r="D12" s="868"/>
      <c r="E12" s="868"/>
      <c r="F12" s="868"/>
      <c r="G12" s="869"/>
      <c r="H12" s="867"/>
      <c r="I12" s="868"/>
      <c r="J12" s="868"/>
      <c r="K12" s="868"/>
      <c r="L12" s="869"/>
    </row>
    <row r="13" spans="2:12" x14ac:dyDescent="0.25">
      <c r="B13" s="867"/>
      <c r="C13" s="868"/>
      <c r="D13" s="868"/>
      <c r="E13" s="868"/>
      <c r="F13" s="868"/>
      <c r="G13" s="869"/>
      <c r="H13" s="867"/>
      <c r="I13" s="868"/>
      <c r="J13" s="868"/>
      <c r="K13" s="868"/>
      <c r="L13" s="869"/>
    </row>
    <row r="14" spans="2:12" x14ac:dyDescent="0.25">
      <c r="B14" s="867"/>
      <c r="C14" s="868"/>
      <c r="D14" s="868"/>
      <c r="E14" s="868"/>
      <c r="F14" s="868"/>
      <c r="G14" s="869"/>
      <c r="H14" s="867"/>
      <c r="I14" s="868"/>
      <c r="J14" s="868"/>
      <c r="K14" s="868"/>
      <c r="L14" s="869"/>
    </row>
    <row r="15" spans="2:12" x14ac:dyDescent="0.25">
      <c r="B15" s="867"/>
      <c r="C15" s="868"/>
      <c r="D15" s="868"/>
      <c r="E15" s="868"/>
      <c r="F15" s="868"/>
      <c r="G15" s="869"/>
      <c r="H15" s="867"/>
      <c r="I15" s="868"/>
      <c r="J15" s="868"/>
      <c r="K15" s="868"/>
      <c r="L15" s="869"/>
    </row>
    <row r="16" spans="2:12" x14ac:dyDescent="0.25">
      <c r="B16" s="867"/>
      <c r="C16" s="868"/>
      <c r="D16" s="868"/>
      <c r="E16" s="868"/>
      <c r="F16" s="868"/>
      <c r="G16" s="869"/>
      <c r="H16" s="867"/>
      <c r="I16" s="868"/>
      <c r="J16" s="868"/>
      <c r="K16" s="868"/>
      <c r="L16" s="869"/>
    </row>
    <row r="17" spans="2:12" x14ac:dyDescent="0.25">
      <c r="B17" s="867"/>
      <c r="C17" s="868"/>
      <c r="D17" s="868"/>
      <c r="E17" s="868"/>
      <c r="F17" s="868"/>
      <c r="G17" s="869"/>
      <c r="H17" s="867"/>
      <c r="I17" s="868"/>
      <c r="J17" s="868"/>
      <c r="K17" s="868"/>
      <c r="L17" s="869"/>
    </row>
    <row r="18" spans="2:12" x14ac:dyDescent="0.25">
      <c r="B18" s="867"/>
      <c r="C18" s="868"/>
      <c r="D18" s="868"/>
      <c r="E18" s="868"/>
      <c r="F18" s="868"/>
      <c r="G18" s="869"/>
      <c r="H18" s="867"/>
      <c r="I18" s="868"/>
      <c r="J18" s="868"/>
      <c r="K18" s="868"/>
      <c r="L18" s="869"/>
    </row>
    <row r="19" spans="2:12" ht="15.75" thickBot="1" x14ac:dyDescent="0.3">
      <c r="B19" s="867"/>
      <c r="C19" s="868"/>
      <c r="D19" s="868"/>
      <c r="E19" s="868"/>
      <c r="F19" s="868"/>
      <c r="G19" s="869"/>
      <c r="H19" s="867"/>
      <c r="I19" s="868"/>
      <c r="J19" s="868"/>
      <c r="K19" s="868"/>
      <c r="L19" s="869"/>
    </row>
    <row r="20" spans="2:12" ht="15" customHeight="1" x14ac:dyDescent="0.25">
      <c r="B20" s="1037" t="s">
        <v>1107</v>
      </c>
      <c r="C20" s="1038"/>
      <c r="D20" s="1038"/>
      <c r="E20" s="1038"/>
      <c r="F20" s="1038"/>
      <c r="G20" s="1039"/>
      <c r="H20" s="1037" t="s">
        <v>1377</v>
      </c>
      <c r="I20" s="1038"/>
      <c r="J20" s="1038"/>
      <c r="K20" s="1038"/>
      <c r="L20" s="1039"/>
    </row>
    <row r="21" spans="2:12" ht="18" customHeight="1" thickBot="1" x14ac:dyDescent="0.3">
      <c r="B21" s="1040"/>
      <c r="C21" s="1041"/>
      <c r="D21" s="1041"/>
      <c r="E21" s="1041"/>
      <c r="F21" s="1041"/>
      <c r="G21" s="1042"/>
      <c r="H21" s="1040"/>
      <c r="I21" s="1041"/>
      <c r="J21" s="1041"/>
      <c r="K21" s="1041"/>
      <c r="L21" s="1042"/>
    </row>
    <row r="22" spans="2:12" ht="15.75" customHeight="1" x14ac:dyDescent="0.25">
      <c r="B22" s="864" t="s">
        <v>502</v>
      </c>
      <c r="C22" s="865"/>
      <c r="D22" s="865"/>
      <c r="E22" s="865"/>
      <c r="F22" s="865"/>
      <c r="G22" s="866"/>
      <c r="H22" s="864" t="s">
        <v>503</v>
      </c>
      <c r="I22" s="865"/>
      <c r="J22" s="865"/>
      <c r="K22" s="865"/>
      <c r="L22" s="866"/>
    </row>
    <row r="23" spans="2:12" x14ac:dyDescent="0.25">
      <c r="B23" s="867"/>
      <c r="C23" s="868"/>
      <c r="D23" s="868"/>
      <c r="E23" s="868"/>
      <c r="F23" s="868"/>
      <c r="G23" s="869"/>
      <c r="H23" s="867"/>
      <c r="I23" s="868"/>
      <c r="J23" s="868"/>
      <c r="K23" s="868"/>
      <c r="L23" s="869"/>
    </row>
    <row r="24" spans="2:12" x14ac:dyDescent="0.25">
      <c r="B24" s="867"/>
      <c r="C24" s="868"/>
      <c r="D24" s="868"/>
      <c r="E24" s="868"/>
      <c r="F24" s="868"/>
      <c r="G24" s="869"/>
      <c r="H24" s="867"/>
      <c r="I24" s="868"/>
      <c r="J24" s="868"/>
      <c r="K24" s="868"/>
      <c r="L24" s="869"/>
    </row>
    <row r="25" spans="2:12" x14ac:dyDescent="0.25">
      <c r="B25" s="867"/>
      <c r="C25" s="868"/>
      <c r="D25" s="868"/>
      <c r="E25" s="868"/>
      <c r="F25" s="868"/>
      <c r="G25" s="869"/>
      <c r="H25" s="867"/>
      <c r="I25" s="868"/>
      <c r="J25" s="868"/>
      <c r="K25" s="868"/>
      <c r="L25" s="869"/>
    </row>
    <row r="26" spans="2:12" x14ac:dyDescent="0.25">
      <c r="B26" s="867"/>
      <c r="C26" s="868"/>
      <c r="D26" s="868"/>
      <c r="E26" s="868"/>
      <c r="F26" s="868"/>
      <c r="G26" s="869"/>
      <c r="H26" s="867"/>
      <c r="I26" s="868"/>
      <c r="J26" s="868"/>
      <c r="K26" s="868"/>
      <c r="L26" s="869"/>
    </row>
    <row r="27" spans="2:12" x14ac:dyDescent="0.25">
      <c r="B27" s="867"/>
      <c r="C27" s="868"/>
      <c r="D27" s="868"/>
      <c r="E27" s="868"/>
      <c r="F27" s="868"/>
      <c r="G27" s="869"/>
      <c r="H27" s="867"/>
      <c r="I27" s="868"/>
      <c r="J27" s="868"/>
      <c r="K27" s="868"/>
      <c r="L27" s="869"/>
    </row>
    <row r="28" spans="2:12" x14ac:dyDescent="0.25">
      <c r="B28" s="867"/>
      <c r="C28" s="868"/>
      <c r="D28" s="868"/>
      <c r="E28" s="868"/>
      <c r="F28" s="868"/>
      <c r="G28" s="869"/>
      <c r="H28" s="867"/>
      <c r="I28" s="868"/>
      <c r="J28" s="868"/>
      <c r="K28" s="868"/>
      <c r="L28" s="869"/>
    </row>
    <row r="29" spans="2:12" x14ac:dyDescent="0.25">
      <c r="B29" s="867"/>
      <c r="C29" s="868"/>
      <c r="D29" s="868"/>
      <c r="E29" s="868"/>
      <c r="F29" s="868"/>
      <c r="G29" s="869"/>
      <c r="H29" s="867"/>
      <c r="I29" s="868"/>
      <c r="J29" s="868"/>
      <c r="K29" s="868"/>
      <c r="L29" s="869"/>
    </row>
    <row r="30" spans="2:12" x14ac:dyDescent="0.25">
      <c r="B30" s="867"/>
      <c r="C30" s="868"/>
      <c r="D30" s="868"/>
      <c r="E30" s="868"/>
      <c r="F30" s="868"/>
      <c r="G30" s="869"/>
      <c r="H30" s="867"/>
      <c r="I30" s="868"/>
      <c r="J30" s="868"/>
      <c r="K30" s="868"/>
      <c r="L30" s="869"/>
    </row>
    <row r="31" spans="2:12" x14ac:dyDescent="0.25">
      <c r="B31" s="867"/>
      <c r="C31" s="868"/>
      <c r="D31" s="868"/>
      <c r="E31" s="868"/>
      <c r="F31" s="868"/>
      <c r="G31" s="869"/>
      <c r="H31" s="867"/>
      <c r="I31" s="868"/>
      <c r="J31" s="868"/>
      <c r="K31" s="868"/>
      <c r="L31" s="869"/>
    </row>
    <row r="32" spans="2:12" x14ac:dyDescent="0.25">
      <c r="B32" s="867"/>
      <c r="C32" s="868"/>
      <c r="D32" s="868"/>
      <c r="E32" s="868"/>
      <c r="F32" s="868"/>
      <c r="G32" s="869"/>
      <c r="H32" s="867"/>
      <c r="I32" s="868"/>
      <c r="J32" s="868"/>
      <c r="K32" s="868"/>
      <c r="L32" s="869"/>
    </row>
    <row r="33" spans="2:12" x14ac:dyDescent="0.25">
      <c r="B33" s="867"/>
      <c r="C33" s="868"/>
      <c r="D33" s="868"/>
      <c r="E33" s="868"/>
      <c r="F33" s="868"/>
      <c r="G33" s="869"/>
      <c r="H33" s="867"/>
      <c r="I33" s="868"/>
      <c r="J33" s="868"/>
      <c r="K33" s="868"/>
      <c r="L33" s="869"/>
    </row>
    <row r="34" spans="2:12" x14ac:dyDescent="0.25">
      <c r="B34" s="867"/>
      <c r="C34" s="868"/>
      <c r="D34" s="868"/>
      <c r="E34" s="868"/>
      <c r="F34" s="868"/>
      <c r="G34" s="869"/>
      <c r="H34" s="867"/>
      <c r="I34" s="868"/>
      <c r="J34" s="868"/>
      <c r="K34" s="868"/>
      <c r="L34" s="869"/>
    </row>
    <row r="35" spans="2:12" ht="15.75" thickBot="1" x14ac:dyDescent="0.3">
      <c r="B35" s="867"/>
      <c r="C35" s="868"/>
      <c r="D35" s="868"/>
      <c r="E35" s="868"/>
      <c r="F35" s="868"/>
      <c r="G35" s="869"/>
      <c r="H35" s="867"/>
      <c r="I35" s="868"/>
      <c r="J35" s="868"/>
      <c r="K35" s="868"/>
      <c r="L35" s="869"/>
    </row>
    <row r="36" spans="2:12" ht="15" customHeight="1" x14ac:dyDescent="0.25">
      <c r="B36" s="1037" t="s">
        <v>1378</v>
      </c>
      <c r="C36" s="1038"/>
      <c r="D36" s="1038"/>
      <c r="E36" s="1038"/>
      <c r="F36" s="1038"/>
      <c r="G36" s="1039"/>
      <c r="H36" s="1037" t="s">
        <v>1379</v>
      </c>
      <c r="I36" s="1038"/>
      <c r="J36" s="1038"/>
      <c r="K36" s="1038"/>
      <c r="L36" s="1039"/>
    </row>
    <row r="37" spans="2:12" ht="18" customHeight="1" thickBot="1" x14ac:dyDescent="0.3">
      <c r="B37" s="1040"/>
      <c r="C37" s="1041"/>
      <c r="D37" s="1041"/>
      <c r="E37" s="1041"/>
      <c r="F37" s="1041"/>
      <c r="G37" s="1042"/>
      <c r="H37" s="1040"/>
      <c r="I37" s="1041"/>
      <c r="J37" s="1041"/>
      <c r="K37" s="1041"/>
      <c r="L37" s="1042"/>
    </row>
    <row r="38" spans="2:12" x14ac:dyDescent="0.25">
      <c r="B38" s="864" t="s">
        <v>504</v>
      </c>
      <c r="C38" s="865"/>
      <c r="D38" s="865"/>
      <c r="E38" s="865"/>
      <c r="F38" s="865"/>
      <c r="G38" s="866"/>
      <c r="H38" s="864" t="s">
        <v>505</v>
      </c>
      <c r="I38" s="865"/>
      <c r="J38" s="865"/>
      <c r="K38" s="865"/>
      <c r="L38" s="866"/>
    </row>
    <row r="39" spans="2:12" x14ac:dyDescent="0.25">
      <c r="B39" s="867"/>
      <c r="C39" s="868"/>
      <c r="D39" s="868"/>
      <c r="E39" s="868"/>
      <c r="F39" s="868"/>
      <c r="G39" s="869"/>
      <c r="H39" s="867"/>
      <c r="I39" s="868"/>
      <c r="J39" s="868"/>
      <c r="K39" s="868"/>
      <c r="L39" s="869"/>
    </row>
    <row r="40" spans="2:12" x14ac:dyDescent="0.25">
      <c r="B40" s="867"/>
      <c r="C40" s="868"/>
      <c r="D40" s="868"/>
      <c r="E40" s="868"/>
      <c r="F40" s="868"/>
      <c r="G40" s="869"/>
      <c r="H40" s="867"/>
      <c r="I40" s="868"/>
      <c r="J40" s="868"/>
      <c r="K40" s="868"/>
      <c r="L40" s="869"/>
    </row>
    <row r="41" spans="2:12" x14ac:dyDescent="0.25">
      <c r="B41" s="867"/>
      <c r="C41" s="868"/>
      <c r="D41" s="868"/>
      <c r="E41" s="868"/>
      <c r="F41" s="868"/>
      <c r="G41" s="869"/>
      <c r="H41" s="867"/>
      <c r="I41" s="868"/>
      <c r="J41" s="868"/>
      <c r="K41" s="868"/>
      <c r="L41" s="869"/>
    </row>
    <row r="42" spans="2:12" x14ac:dyDescent="0.25">
      <c r="B42" s="867"/>
      <c r="C42" s="868"/>
      <c r="D42" s="868"/>
      <c r="E42" s="868"/>
      <c r="F42" s="868"/>
      <c r="G42" s="869"/>
      <c r="H42" s="867"/>
      <c r="I42" s="868"/>
      <c r="J42" s="868"/>
      <c r="K42" s="868"/>
      <c r="L42" s="869"/>
    </row>
    <row r="43" spans="2:12" x14ac:dyDescent="0.25">
      <c r="B43" s="867"/>
      <c r="C43" s="868"/>
      <c r="D43" s="868"/>
      <c r="E43" s="868"/>
      <c r="F43" s="868"/>
      <c r="G43" s="869"/>
      <c r="H43" s="867"/>
      <c r="I43" s="868"/>
      <c r="J43" s="868"/>
      <c r="K43" s="868"/>
      <c r="L43" s="869"/>
    </row>
    <row r="44" spans="2:12" x14ac:dyDescent="0.25">
      <c r="B44" s="867"/>
      <c r="C44" s="868"/>
      <c r="D44" s="868"/>
      <c r="E44" s="868"/>
      <c r="F44" s="868"/>
      <c r="G44" s="869"/>
      <c r="H44" s="867"/>
      <c r="I44" s="868"/>
      <c r="J44" s="868"/>
      <c r="K44" s="868"/>
      <c r="L44" s="869"/>
    </row>
    <row r="45" spans="2:12" x14ac:dyDescent="0.25">
      <c r="B45" s="867"/>
      <c r="C45" s="868"/>
      <c r="D45" s="868"/>
      <c r="E45" s="868"/>
      <c r="F45" s="868"/>
      <c r="G45" s="869"/>
      <c r="H45" s="867"/>
      <c r="I45" s="868"/>
      <c r="J45" s="868"/>
      <c r="K45" s="868"/>
      <c r="L45" s="869"/>
    </row>
    <row r="46" spans="2:12" x14ac:dyDescent="0.25">
      <c r="B46" s="867"/>
      <c r="C46" s="868"/>
      <c r="D46" s="868"/>
      <c r="E46" s="868"/>
      <c r="F46" s="868"/>
      <c r="G46" s="869"/>
      <c r="H46" s="867"/>
      <c r="I46" s="868"/>
      <c r="J46" s="868"/>
      <c r="K46" s="868"/>
      <c r="L46" s="869"/>
    </row>
    <row r="47" spans="2:12" x14ac:dyDescent="0.25">
      <c r="B47" s="867"/>
      <c r="C47" s="868"/>
      <c r="D47" s="868"/>
      <c r="E47" s="868"/>
      <c r="F47" s="868"/>
      <c r="G47" s="869"/>
      <c r="H47" s="867"/>
      <c r="I47" s="868"/>
      <c r="J47" s="868"/>
      <c r="K47" s="868"/>
      <c r="L47" s="869"/>
    </row>
    <row r="48" spans="2:12" x14ac:dyDescent="0.25">
      <c r="B48" s="867"/>
      <c r="C48" s="868"/>
      <c r="D48" s="868"/>
      <c r="E48" s="868"/>
      <c r="F48" s="868"/>
      <c r="G48" s="869"/>
      <c r="H48" s="867"/>
      <c r="I48" s="868"/>
      <c r="J48" s="868"/>
      <c r="K48" s="868"/>
      <c r="L48" s="869"/>
    </row>
    <row r="49" spans="2:12" x14ac:dyDescent="0.25">
      <c r="B49" s="867"/>
      <c r="C49" s="868"/>
      <c r="D49" s="868"/>
      <c r="E49" s="868"/>
      <c r="F49" s="868"/>
      <c r="G49" s="869"/>
      <c r="H49" s="867"/>
      <c r="I49" s="868"/>
      <c r="J49" s="868"/>
      <c r="K49" s="868"/>
      <c r="L49" s="869"/>
    </row>
    <row r="50" spans="2:12" x14ac:dyDescent="0.25">
      <c r="B50" s="867"/>
      <c r="C50" s="868"/>
      <c r="D50" s="868"/>
      <c r="E50" s="868"/>
      <c r="F50" s="868"/>
      <c r="G50" s="869"/>
      <c r="H50" s="867"/>
      <c r="I50" s="868"/>
      <c r="J50" s="868"/>
      <c r="K50" s="868"/>
      <c r="L50" s="869"/>
    </row>
    <row r="51" spans="2:12" ht="15.75" thickBot="1" x14ac:dyDescent="0.3">
      <c r="B51" s="867"/>
      <c r="C51" s="868"/>
      <c r="D51" s="868"/>
      <c r="E51" s="868"/>
      <c r="F51" s="868"/>
      <c r="G51" s="869"/>
      <c r="H51" s="867"/>
      <c r="I51" s="868"/>
      <c r="J51" s="868"/>
      <c r="K51" s="868"/>
      <c r="L51" s="869"/>
    </row>
    <row r="52" spans="2:12" ht="15" customHeight="1" x14ac:dyDescent="0.25">
      <c r="B52" s="1037" t="s">
        <v>1380</v>
      </c>
      <c r="C52" s="1038"/>
      <c r="D52" s="1038"/>
      <c r="E52" s="1038"/>
      <c r="F52" s="1038"/>
      <c r="G52" s="1039"/>
      <c r="H52" s="1043" t="s">
        <v>1381</v>
      </c>
      <c r="I52" s="1044"/>
      <c r="J52" s="1044"/>
      <c r="K52" s="1044"/>
      <c r="L52" s="1045"/>
    </row>
    <row r="53" spans="2:12" ht="15.75" thickBot="1" x14ac:dyDescent="0.3">
      <c r="B53" s="1040"/>
      <c r="C53" s="1041"/>
      <c r="D53" s="1041"/>
      <c r="E53" s="1041"/>
      <c r="F53" s="1041"/>
      <c r="G53" s="1042"/>
      <c r="H53" s="1046"/>
      <c r="I53" s="1047"/>
      <c r="J53" s="1047"/>
      <c r="K53" s="1047"/>
      <c r="L53" s="1048"/>
    </row>
    <row r="54" spans="2:12" x14ac:dyDescent="0.25">
      <c r="B54" s="864" t="s">
        <v>504</v>
      </c>
      <c r="C54" s="865"/>
      <c r="D54" s="865"/>
      <c r="E54" s="865"/>
      <c r="F54" s="865"/>
      <c r="G54" s="866"/>
      <c r="H54" s="864" t="s">
        <v>505</v>
      </c>
      <c r="I54" s="865"/>
      <c r="J54" s="865"/>
      <c r="K54" s="865"/>
      <c r="L54" s="866"/>
    </row>
    <row r="55" spans="2:12" x14ac:dyDescent="0.25">
      <c r="B55" s="867"/>
      <c r="C55" s="868"/>
      <c r="D55" s="868"/>
      <c r="E55" s="868"/>
      <c r="F55" s="868"/>
      <c r="G55" s="869"/>
      <c r="H55" s="867"/>
      <c r="I55" s="868"/>
      <c r="J55" s="868"/>
      <c r="K55" s="868"/>
      <c r="L55" s="869"/>
    </row>
    <row r="56" spans="2:12" x14ac:dyDescent="0.25">
      <c r="B56" s="867"/>
      <c r="C56" s="868"/>
      <c r="D56" s="868"/>
      <c r="E56" s="868"/>
      <c r="F56" s="868"/>
      <c r="G56" s="869"/>
      <c r="H56" s="867"/>
      <c r="I56" s="868"/>
      <c r="J56" s="868"/>
      <c r="K56" s="868"/>
      <c r="L56" s="869"/>
    </row>
    <row r="57" spans="2:12" x14ac:dyDescent="0.25">
      <c r="B57" s="867"/>
      <c r="C57" s="868"/>
      <c r="D57" s="868"/>
      <c r="E57" s="868"/>
      <c r="F57" s="868"/>
      <c r="G57" s="869"/>
      <c r="H57" s="867"/>
      <c r="I57" s="868"/>
      <c r="J57" s="868"/>
      <c r="K57" s="868"/>
      <c r="L57" s="869"/>
    </row>
    <row r="58" spans="2:12" x14ac:dyDescent="0.25">
      <c r="B58" s="867"/>
      <c r="C58" s="868"/>
      <c r="D58" s="868"/>
      <c r="E58" s="868"/>
      <c r="F58" s="868"/>
      <c r="G58" s="869"/>
      <c r="H58" s="867"/>
      <c r="I58" s="868"/>
      <c r="J58" s="868"/>
      <c r="K58" s="868"/>
      <c r="L58" s="869"/>
    </row>
    <row r="59" spans="2:12" x14ac:dyDescent="0.25">
      <c r="B59" s="867"/>
      <c r="C59" s="868"/>
      <c r="D59" s="868"/>
      <c r="E59" s="868"/>
      <c r="F59" s="868"/>
      <c r="G59" s="869"/>
      <c r="H59" s="867"/>
      <c r="I59" s="868"/>
      <c r="J59" s="868"/>
      <c r="K59" s="868"/>
      <c r="L59" s="869"/>
    </row>
    <row r="60" spans="2:12" x14ac:dyDescent="0.25">
      <c r="B60" s="867"/>
      <c r="C60" s="868"/>
      <c r="D60" s="868"/>
      <c r="E60" s="868"/>
      <c r="F60" s="868"/>
      <c r="G60" s="869"/>
      <c r="H60" s="867"/>
      <c r="I60" s="868"/>
      <c r="J60" s="868"/>
      <c r="K60" s="868"/>
      <c r="L60" s="869"/>
    </row>
    <row r="61" spans="2:12" x14ac:dyDescent="0.25">
      <c r="B61" s="867"/>
      <c r="C61" s="868"/>
      <c r="D61" s="868"/>
      <c r="E61" s="868"/>
      <c r="F61" s="868"/>
      <c r="G61" s="869"/>
      <c r="H61" s="867"/>
      <c r="I61" s="868"/>
      <c r="J61" s="868"/>
      <c r="K61" s="868"/>
      <c r="L61" s="869"/>
    </row>
    <row r="62" spans="2:12" x14ac:dyDescent="0.25">
      <c r="B62" s="867"/>
      <c r="C62" s="868"/>
      <c r="D62" s="868"/>
      <c r="E62" s="868"/>
      <c r="F62" s="868"/>
      <c r="G62" s="869"/>
      <c r="H62" s="867"/>
      <c r="I62" s="868"/>
      <c r="J62" s="868"/>
      <c r="K62" s="868"/>
      <c r="L62" s="869"/>
    </row>
    <row r="63" spans="2:12" x14ac:dyDescent="0.25">
      <c r="B63" s="867"/>
      <c r="C63" s="868"/>
      <c r="D63" s="868"/>
      <c r="E63" s="868"/>
      <c r="F63" s="868"/>
      <c r="G63" s="869"/>
      <c r="H63" s="867"/>
      <c r="I63" s="868"/>
      <c r="J63" s="868"/>
      <c r="K63" s="868"/>
      <c r="L63" s="869"/>
    </row>
    <row r="64" spans="2:12" x14ac:dyDescent="0.25">
      <c r="B64" s="867"/>
      <c r="C64" s="868"/>
      <c r="D64" s="868"/>
      <c r="E64" s="868"/>
      <c r="F64" s="868"/>
      <c r="G64" s="869"/>
      <c r="H64" s="867"/>
      <c r="I64" s="868"/>
      <c r="J64" s="868"/>
      <c r="K64" s="868"/>
      <c r="L64" s="869"/>
    </row>
    <row r="65" spans="2:12" x14ac:dyDescent="0.25">
      <c r="B65" s="867"/>
      <c r="C65" s="868"/>
      <c r="D65" s="868"/>
      <c r="E65" s="868"/>
      <c r="F65" s="868"/>
      <c r="G65" s="869"/>
      <c r="H65" s="867"/>
      <c r="I65" s="868"/>
      <c r="J65" s="868"/>
      <c r="K65" s="868"/>
      <c r="L65" s="869"/>
    </row>
    <row r="66" spans="2:12" x14ac:dyDescent="0.25">
      <c r="B66" s="867"/>
      <c r="C66" s="868"/>
      <c r="D66" s="868"/>
      <c r="E66" s="868"/>
      <c r="F66" s="868"/>
      <c r="G66" s="869"/>
      <c r="H66" s="867"/>
      <c r="I66" s="868"/>
      <c r="J66" s="868"/>
      <c r="K66" s="868"/>
      <c r="L66" s="869"/>
    </row>
    <row r="67" spans="2:12" ht="15.75" thickBot="1" x14ac:dyDescent="0.3">
      <c r="B67" s="867"/>
      <c r="C67" s="868"/>
      <c r="D67" s="868"/>
      <c r="E67" s="868"/>
      <c r="F67" s="868"/>
      <c r="G67" s="869"/>
      <c r="H67" s="867"/>
      <c r="I67" s="868"/>
      <c r="J67" s="868"/>
      <c r="K67" s="868"/>
      <c r="L67" s="869"/>
    </row>
    <row r="68" spans="2:12" ht="15" customHeight="1" x14ac:dyDescent="0.25">
      <c r="B68" s="1043" t="s">
        <v>1382</v>
      </c>
      <c r="C68" s="1044"/>
      <c r="D68" s="1044"/>
      <c r="E68" s="1044"/>
      <c r="F68" s="1044"/>
      <c r="G68" s="1045"/>
      <c r="H68" s="1043" t="s">
        <v>1383</v>
      </c>
      <c r="I68" s="1044"/>
      <c r="J68" s="1044"/>
      <c r="K68" s="1044"/>
      <c r="L68" s="1045"/>
    </row>
    <row r="69" spans="2:12" ht="15.75" thickBot="1" x14ac:dyDescent="0.3">
      <c r="B69" s="1046"/>
      <c r="C69" s="1047"/>
      <c r="D69" s="1047"/>
      <c r="E69" s="1047"/>
      <c r="F69" s="1047"/>
      <c r="G69" s="1048"/>
      <c r="H69" s="1046"/>
      <c r="I69" s="1047"/>
      <c r="J69" s="1047"/>
      <c r="K69" s="1047"/>
      <c r="L69" s="1048"/>
    </row>
    <row r="70" spans="2:12" x14ac:dyDescent="0.25">
      <c r="B70" s="864" t="s">
        <v>1010</v>
      </c>
      <c r="C70" s="865"/>
      <c r="D70" s="865"/>
      <c r="E70" s="865"/>
      <c r="F70" s="865"/>
      <c r="G70" s="866"/>
      <c r="H70" s="864" t="s">
        <v>1011</v>
      </c>
      <c r="I70" s="865"/>
      <c r="J70" s="865"/>
      <c r="K70" s="865"/>
      <c r="L70" s="866"/>
    </row>
    <row r="71" spans="2:12" x14ac:dyDescent="0.25">
      <c r="B71" s="867"/>
      <c r="C71" s="868"/>
      <c r="D71" s="868"/>
      <c r="E71" s="868"/>
      <c r="F71" s="868"/>
      <c r="G71" s="869"/>
      <c r="H71" s="867"/>
      <c r="I71" s="868"/>
      <c r="J71" s="868"/>
      <c r="K71" s="868"/>
      <c r="L71" s="869"/>
    </row>
    <row r="72" spans="2:12" x14ac:dyDescent="0.25">
      <c r="B72" s="867"/>
      <c r="C72" s="868"/>
      <c r="D72" s="868"/>
      <c r="E72" s="868"/>
      <c r="F72" s="868"/>
      <c r="G72" s="869"/>
      <c r="H72" s="867"/>
      <c r="I72" s="868"/>
      <c r="J72" s="868"/>
      <c r="K72" s="868"/>
      <c r="L72" s="869"/>
    </row>
    <row r="73" spans="2:12" x14ac:dyDescent="0.25">
      <c r="B73" s="867"/>
      <c r="C73" s="868"/>
      <c r="D73" s="868"/>
      <c r="E73" s="868"/>
      <c r="F73" s="868"/>
      <c r="G73" s="869"/>
      <c r="H73" s="867"/>
      <c r="I73" s="868"/>
      <c r="J73" s="868"/>
      <c r="K73" s="868"/>
      <c r="L73" s="869"/>
    </row>
    <row r="74" spans="2:12" x14ac:dyDescent="0.25">
      <c r="B74" s="867"/>
      <c r="C74" s="868"/>
      <c r="D74" s="868"/>
      <c r="E74" s="868"/>
      <c r="F74" s="868"/>
      <c r="G74" s="869"/>
      <c r="H74" s="867"/>
      <c r="I74" s="868"/>
      <c r="J74" s="868"/>
      <c r="K74" s="868"/>
      <c r="L74" s="869"/>
    </row>
    <row r="75" spans="2:12" x14ac:dyDescent="0.25">
      <c r="B75" s="867"/>
      <c r="C75" s="868"/>
      <c r="D75" s="868"/>
      <c r="E75" s="868"/>
      <c r="F75" s="868"/>
      <c r="G75" s="869"/>
      <c r="H75" s="867"/>
      <c r="I75" s="868"/>
      <c r="J75" s="868"/>
      <c r="K75" s="868"/>
      <c r="L75" s="869"/>
    </row>
    <row r="76" spans="2:12" x14ac:dyDescent="0.25">
      <c r="B76" s="867"/>
      <c r="C76" s="868"/>
      <c r="D76" s="868"/>
      <c r="E76" s="868"/>
      <c r="F76" s="868"/>
      <c r="G76" s="869"/>
      <c r="H76" s="867"/>
      <c r="I76" s="868"/>
      <c r="J76" s="868"/>
      <c r="K76" s="868"/>
      <c r="L76" s="869"/>
    </row>
    <row r="77" spans="2:12" x14ac:dyDescent="0.25">
      <c r="B77" s="867"/>
      <c r="C77" s="868"/>
      <c r="D77" s="868"/>
      <c r="E77" s="868"/>
      <c r="F77" s="868"/>
      <c r="G77" s="869"/>
      <c r="H77" s="867"/>
      <c r="I77" s="868"/>
      <c r="J77" s="868"/>
      <c r="K77" s="868"/>
      <c r="L77" s="869"/>
    </row>
    <row r="78" spans="2:12" x14ac:dyDescent="0.25">
      <c r="B78" s="867"/>
      <c r="C78" s="868"/>
      <c r="D78" s="868"/>
      <c r="E78" s="868"/>
      <c r="F78" s="868"/>
      <c r="G78" s="869"/>
      <c r="H78" s="867"/>
      <c r="I78" s="868"/>
      <c r="J78" s="868"/>
      <c r="K78" s="868"/>
      <c r="L78" s="869"/>
    </row>
    <row r="79" spans="2:12" x14ac:dyDescent="0.25">
      <c r="B79" s="867"/>
      <c r="C79" s="868"/>
      <c r="D79" s="868"/>
      <c r="E79" s="868"/>
      <c r="F79" s="868"/>
      <c r="G79" s="869"/>
      <c r="H79" s="867"/>
      <c r="I79" s="868"/>
      <c r="J79" s="868"/>
      <c r="K79" s="868"/>
      <c r="L79" s="869"/>
    </row>
    <row r="80" spans="2:12" x14ac:dyDescent="0.25">
      <c r="B80" s="867"/>
      <c r="C80" s="868"/>
      <c r="D80" s="868"/>
      <c r="E80" s="868"/>
      <c r="F80" s="868"/>
      <c r="G80" s="869"/>
      <c r="H80" s="867"/>
      <c r="I80" s="868"/>
      <c r="J80" s="868"/>
      <c r="K80" s="868"/>
      <c r="L80" s="869"/>
    </row>
    <row r="81" spans="2:12" x14ac:dyDescent="0.25">
      <c r="B81" s="867"/>
      <c r="C81" s="868"/>
      <c r="D81" s="868"/>
      <c r="E81" s="868"/>
      <c r="F81" s="868"/>
      <c r="G81" s="869"/>
      <c r="H81" s="867"/>
      <c r="I81" s="868"/>
      <c r="J81" s="868"/>
      <c r="K81" s="868"/>
      <c r="L81" s="869"/>
    </row>
    <row r="82" spans="2:12" x14ac:dyDescent="0.25">
      <c r="B82" s="867"/>
      <c r="C82" s="868"/>
      <c r="D82" s="868"/>
      <c r="E82" s="868"/>
      <c r="F82" s="868"/>
      <c r="G82" s="869"/>
      <c r="H82" s="867"/>
      <c r="I82" s="868"/>
      <c r="J82" s="868"/>
      <c r="K82" s="868"/>
      <c r="L82" s="869"/>
    </row>
    <row r="83" spans="2:12" ht="15.75" thickBot="1" x14ac:dyDescent="0.3">
      <c r="B83" s="867"/>
      <c r="C83" s="868"/>
      <c r="D83" s="868"/>
      <c r="E83" s="868"/>
      <c r="F83" s="868"/>
      <c r="G83" s="869"/>
      <c r="H83" s="867"/>
      <c r="I83" s="868"/>
      <c r="J83" s="868"/>
      <c r="K83" s="868"/>
      <c r="L83" s="869"/>
    </row>
    <row r="84" spans="2:12" ht="15" customHeight="1" x14ac:dyDescent="0.25">
      <c r="B84" s="1037" t="s">
        <v>1384</v>
      </c>
      <c r="C84" s="1038"/>
      <c r="D84" s="1038"/>
      <c r="E84" s="1038"/>
      <c r="F84" s="1038"/>
      <c r="G84" s="1039"/>
      <c r="H84" s="1037" t="s">
        <v>1385</v>
      </c>
      <c r="I84" s="1038"/>
      <c r="J84" s="1038"/>
      <c r="K84" s="1038"/>
      <c r="L84" s="1039"/>
    </row>
    <row r="85" spans="2:12" ht="15.75" thickBot="1" x14ac:dyDescent="0.3">
      <c r="B85" s="1040"/>
      <c r="C85" s="1041"/>
      <c r="D85" s="1041"/>
      <c r="E85" s="1041"/>
      <c r="F85" s="1041"/>
      <c r="G85" s="1042"/>
      <c r="H85" s="1040"/>
      <c r="I85" s="1041"/>
      <c r="J85" s="1041"/>
      <c r="K85" s="1041"/>
      <c r="L85" s="1042"/>
    </row>
    <row r="86" spans="2:12" x14ac:dyDescent="0.25">
      <c r="B86" s="864" t="s">
        <v>1012</v>
      </c>
      <c r="C86" s="865"/>
      <c r="D86" s="865"/>
      <c r="E86" s="865"/>
      <c r="F86" s="865"/>
      <c r="G86" s="866"/>
      <c r="H86" s="864" t="s">
        <v>1013</v>
      </c>
      <c r="I86" s="865"/>
      <c r="J86" s="865"/>
      <c r="K86" s="865"/>
      <c r="L86" s="866"/>
    </row>
    <row r="87" spans="2:12" x14ac:dyDescent="0.25">
      <c r="B87" s="867"/>
      <c r="C87" s="868"/>
      <c r="D87" s="868"/>
      <c r="E87" s="868"/>
      <c r="F87" s="868"/>
      <c r="G87" s="869"/>
      <c r="H87" s="867"/>
      <c r="I87" s="868"/>
      <c r="J87" s="868"/>
      <c r="K87" s="868"/>
      <c r="L87" s="869"/>
    </row>
    <row r="88" spans="2:12" x14ac:dyDescent="0.25">
      <c r="B88" s="867"/>
      <c r="C88" s="868"/>
      <c r="D88" s="868"/>
      <c r="E88" s="868"/>
      <c r="F88" s="868"/>
      <c r="G88" s="869"/>
      <c r="H88" s="867"/>
      <c r="I88" s="868"/>
      <c r="J88" s="868"/>
      <c r="K88" s="868"/>
      <c r="L88" s="869"/>
    </row>
    <row r="89" spans="2:12" x14ac:dyDescent="0.25">
      <c r="B89" s="867"/>
      <c r="C89" s="868"/>
      <c r="D89" s="868"/>
      <c r="E89" s="868"/>
      <c r="F89" s="868"/>
      <c r="G89" s="869"/>
      <c r="H89" s="867"/>
      <c r="I89" s="868"/>
      <c r="J89" s="868"/>
      <c r="K89" s="868"/>
      <c r="L89" s="869"/>
    </row>
    <row r="90" spans="2:12" x14ac:dyDescent="0.25">
      <c r="B90" s="867"/>
      <c r="C90" s="868"/>
      <c r="D90" s="868"/>
      <c r="E90" s="868"/>
      <c r="F90" s="868"/>
      <c r="G90" s="869"/>
      <c r="H90" s="867"/>
      <c r="I90" s="868"/>
      <c r="J90" s="868"/>
      <c r="K90" s="868"/>
      <c r="L90" s="869"/>
    </row>
    <row r="91" spans="2:12" x14ac:dyDescent="0.25">
      <c r="B91" s="867"/>
      <c r="C91" s="868"/>
      <c r="D91" s="868"/>
      <c r="E91" s="868"/>
      <c r="F91" s="868"/>
      <c r="G91" s="869"/>
      <c r="H91" s="867"/>
      <c r="I91" s="868"/>
      <c r="J91" s="868"/>
      <c r="K91" s="868"/>
      <c r="L91" s="869"/>
    </row>
    <row r="92" spans="2:12" x14ac:dyDescent="0.25">
      <c r="B92" s="867"/>
      <c r="C92" s="868"/>
      <c r="D92" s="868"/>
      <c r="E92" s="868"/>
      <c r="F92" s="868"/>
      <c r="G92" s="869"/>
      <c r="H92" s="867"/>
      <c r="I92" s="868"/>
      <c r="J92" s="868"/>
      <c r="K92" s="868"/>
      <c r="L92" s="869"/>
    </row>
    <row r="93" spans="2:12" x14ac:dyDescent="0.25">
      <c r="B93" s="867"/>
      <c r="C93" s="868"/>
      <c r="D93" s="868"/>
      <c r="E93" s="868"/>
      <c r="F93" s="868"/>
      <c r="G93" s="869"/>
      <c r="H93" s="867"/>
      <c r="I93" s="868"/>
      <c r="J93" s="868"/>
      <c r="K93" s="868"/>
      <c r="L93" s="869"/>
    </row>
    <row r="94" spans="2:12" x14ac:dyDescent="0.25">
      <c r="B94" s="867"/>
      <c r="C94" s="868"/>
      <c r="D94" s="868"/>
      <c r="E94" s="868"/>
      <c r="F94" s="868"/>
      <c r="G94" s="869"/>
      <c r="H94" s="867"/>
      <c r="I94" s="868"/>
      <c r="J94" s="868"/>
      <c r="K94" s="868"/>
      <c r="L94" s="869"/>
    </row>
    <row r="95" spans="2:12" x14ac:dyDescent="0.25">
      <c r="B95" s="867"/>
      <c r="C95" s="868"/>
      <c r="D95" s="868"/>
      <c r="E95" s="868"/>
      <c r="F95" s="868"/>
      <c r="G95" s="869"/>
      <c r="H95" s="867"/>
      <c r="I95" s="868"/>
      <c r="J95" s="868"/>
      <c r="K95" s="868"/>
      <c r="L95" s="869"/>
    </row>
    <row r="96" spans="2:12" x14ac:dyDescent="0.25">
      <c r="B96" s="867"/>
      <c r="C96" s="868"/>
      <c r="D96" s="868"/>
      <c r="E96" s="868"/>
      <c r="F96" s="868"/>
      <c r="G96" s="869"/>
      <c r="H96" s="867"/>
      <c r="I96" s="868"/>
      <c r="J96" s="868"/>
      <c r="K96" s="868"/>
      <c r="L96" s="869"/>
    </row>
    <row r="97" spans="2:12" x14ac:dyDescent="0.25">
      <c r="B97" s="867"/>
      <c r="C97" s="868"/>
      <c r="D97" s="868"/>
      <c r="E97" s="868"/>
      <c r="F97" s="868"/>
      <c r="G97" s="869"/>
      <c r="H97" s="867"/>
      <c r="I97" s="868"/>
      <c r="J97" s="868"/>
      <c r="K97" s="868"/>
      <c r="L97" s="869"/>
    </row>
    <row r="98" spans="2:12" x14ac:dyDescent="0.25">
      <c r="B98" s="867"/>
      <c r="C98" s="868"/>
      <c r="D98" s="868"/>
      <c r="E98" s="868"/>
      <c r="F98" s="868"/>
      <c r="G98" s="869"/>
      <c r="H98" s="867"/>
      <c r="I98" s="868"/>
      <c r="J98" s="868"/>
      <c r="K98" s="868"/>
      <c r="L98" s="869"/>
    </row>
    <row r="99" spans="2:12" ht="15.75" thickBot="1" x14ac:dyDescent="0.3">
      <c r="B99" s="867"/>
      <c r="C99" s="868"/>
      <c r="D99" s="868"/>
      <c r="E99" s="868"/>
      <c r="F99" s="868"/>
      <c r="G99" s="869"/>
      <c r="H99" s="867"/>
      <c r="I99" s="868"/>
      <c r="J99" s="868"/>
      <c r="K99" s="868"/>
      <c r="L99" s="869"/>
    </row>
    <row r="100" spans="2:12" ht="15" customHeight="1" x14ac:dyDescent="0.25">
      <c r="B100" s="1037" t="s">
        <v>1386</v>
      </c>
      <c r="C100" s="1038"/>
      <c r="D100" s="1038"/>
      <c r="E100" s="1038"/>
      <c r="F100" s="1038"/>
      <c r="G100" s="1039"/>
      <c r="H100" s="1037" t="s">
        <v>1387</v>
      </c>
      <c r="I100" s="1038"/>
      <c r="J100" s="1038"/>
      <c r="K100" s="1038"/>
      <c r="L100" s="1039"/>
    </row>
    <row r="101" spans="2:12" ht="15.75" thickBot="1" x14ac:dyDescent="0.3">
      <c r="B101" s="1040"/>
      <c r="C101" s="1041"/>
      <c r="D101" s="1041"/>
      <c r="E101" s="1041"/>
      <c r="F101" s="1041"/>
      <c r="G101" s="1042"/>
      <c r="H101" s="1040"/>
      <c r="I101" s="1041"/>
      <c r="J101" s="1041"/>
      <c r="K101" s="1041"/>
      <c r="L101" s="1042"/>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Registro fotográfico ambiental</vt:lpstr>
      <vt:lpstr>FINANCIERO!Área_de_impresión</vt:lpstr>
      <vt:lpstr>Predial!Área_de_impresión</vt:lpstr>
      <vt:lpstr>'Registro fotográfico ambiental'!Área_de_impresión</vt:lpstr>
      <vt:lpstr>'Registro fotográfico OyM'!Área_de_impresión</vt:lpstr>
      <vt:lpstr>'Registro fotográfico redes'!Área_de_impresión</vt:lpstr>
      <vt:lpstr>'Registro fotográfico técnico'!Área_de_impresión</vt:lpstr>
      <vt:lpstr>'Registro fotográfico túnel'!Área_de_impresión</vt:lpstr>
      <vt:lpstr>'Registro fotográfico ambiental'!Títulos_a_imprimir</vt:lpstr>
      <vt:lpstr>'Registro fotográfico OyM'!Títulos_a_imprimir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2021-02-05T21:33:39Z</dcterms:modified>
</cp:coreProperties>
</file>